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7875" firstSheet="2" activeTab="2"/>
  </bookViews>
  <sheets>
    <sheet name="NOvat" sheetId="1" state="hidden" r:id="rId1"/>
    <sheet name="DEDUCTvat" sheetId="2" state="hidden" r:id="rId2"/>
    <sheet name="Khau tru VAT" sheetId="3" r:id="rId3"/>
    <sheet name="DIRECTREPORT" sheetId="4" state="hidden" r:id="rId4"/>
  </sheets>
  <definedNames>
    <definedName name="_xlnm.Print_Area" localSheetId="1">'DEDUCTvat'!$A$1:$H$95</definedName>
    <definedName name="_xlnm.Print_Area" localSheetId="3">'DIRECTREPORT'!$A$1:$H$103</definedName>
    <definedName name="_xlnm.Print_Area" localSheetId="2">'Khau tru VAT'!$A$1:$H$95</definedName>
    <definedName name="_xlnm.Print_Area" localSheetId="0">'NOvat'!$A$1:$H$91</definedName>
  </definedNames>
  <calcPr fullCalcOnLoad="1"/>
</workbook>
</file>

<file path=xl/sharedStrings.xml><?xml version="1.0" encoding="utf-8"?>
<sst xmlns="http://schemas.openxmlformats.org/spreadsheetml/2006/main" count="386" uniqueCount="200">
  <si>
    <t>BEÂN THUEÂ/Lessee:</t>
  </si>
  <si>
    <t>HÔÏP ÑOÀNG THUEÂ SOÁ/Lease Agreement No.:</t>
  </si>
  <si>
    <t>A070400801</t>
  </si>
  <si>
    <r>
      <t xml:space="preserve">GIAÙ MUA TAØI SAÛN (BAO GOÀM THUEÁ GTGT)
</t>
    </r>
    <r>
      <rPr>
        <i/>
        <sz val="10"/>
        <rFont val="VNI-Times"/>
        <family val="0"/>
      </rPr>
      <t>Leased asset price (VAT included):</t>
    </r>
  </si>
  <si>
    <t>PHÖÔNG THÖÙC THANH TOAÙN:
Payment mode:</t>
  </si>
  <si>
    <t>Haøng thaùng traû sau
Monthly in arrears</t>
  </si>
  <si>
    <t>THÔØI HAÏN THUEÂ (THAÙNG)/ Lease term (months) (I):</t>
  </si>
  <si>
    <t>KYÙ QUYÕ ÑAÛM BAÛO/ Security Deposit:</t>
  </si>
  <si>
    <t>GIAÙ TRÒ THUEÂ (bao goàm thueá GTGT)/Lease Amount (VAT included):</t>
  </si>
  <si>
    <t>GIAÙ TRÒ COØN LAÏI/Residual value:</t>
  </si>
  <si>
    <t>- GOÁC/ Principal:</t>
  </si>
  <si>
    <t>- Thueá GTGT/ VAT  amount (J):</t>
  </si>
  <si>
    <t>TIEÀN THUEÂ/Lease rent (A):</t>
  </si>
  <si>
    <t>LAÕI SUAÁT (NAÊM)/ Interest rate p.a (B):</t>
  </si>
  <si>
    <t>ÑÔN VÒ TÍNH/ Unit:</t>
  </si>
  <si>
    <t>USD</t>
  </si>
  <si>
    <t>STT
No.</t>
  </si>
  <si>
    <t>Ngaøy thanh toaùn
Payment Date</t>
  </si>
  <si>
    <t>Dö nôï ñaàu kyø (C)
Beginning Balance</t>
  </si>
  <si>
    <t>Tieàn thueâ haøng thaùng/ Monthly Lease Rent</t>
  </si>
  <si>
    <t>Dö nôï cuoái kyø
Ending Balance</t>
  </si>
  <si>
    <t>Goác (D)
Principal</t>
  </si>
  <si>
    <t>Thueá GTGT (F)
VAT amount</t>
  </si>
  <si>
    <t>Laõi thueâ (G)
Lease Interest</t>
  </si>
  <si>
    <t>Toång coäng (H)
Total</t>
  </si>
  <si>
    <t>=(H)-(G)-(F)</t>
  </si>
  <si>
    <t>=(J)/(I)</t>
  </si>
  <si>
    <t>= (C) x (B)/12</t>
  </si>
  <si>
    <t>=(A)</t>
  </si>
  <si>
    <r>
      <t xml:space="preserve">TOÅNG/ </t>
    </r>
    <r>
      <rPr>
        <i/>
        <sz val="10"/>
        <rFont val="VNI-Times"/>
        <family val="0"/>
      </rPr>
      <t>TOTAL</t>
    </r>
  </si>
  <si>
    <t>Trả trước/Downpayment</t>
  </si>
  <si>
    <t>Phí quản lý/ Management fee</t>
  </si>
  <si>
    <t>Accounting Treatments for the non-vat enterprises</t>
  </si>
  <si>
    <t>Ân hạn (Tháng)/ Grace period (months)</t>
  </si>
  <si>
    <t>(A)</t>
  </si>
  <si>
    <t>(A) + (B)</t>
  </si>
  <si>
    <t>(B)</t>
  </si>
  <si>
    <t>320,000+(A)+(B)</t>
  </si>
  <si>
    <t>320,640.00+(A)+(B)</t>
  </si>
  <si>
    <t>97,600.00+(A)</t>
  </si>
  <si>
    <t>C070200201</t>
  </si>
  <si>
    <t>KYÙ QUYÕ ÑAÛM BAÛO:
Security Deposit:</t>
  </si>
  <si>
    <t>GIAÙ TRÒ COØN LAÏI:
Residual value:</t>
  </si>
  <si>
    <t>- GOÁC:
  Principal:</t>
  </si>
  <si>
    <t>TRAÛ TRÖÔÙC:
Down payment:</t>
  </si>
  <si>
    <t>- Thueá GTGT (J):
  VAT (J):</t>
  </si>
  <si>
    <t>PHÍ QUAÛN LYÙ:
Management fee:</t>
  </si>
  <si>
    <t>AÂN HAÏN (THAÙNG):
Grace period (months):</t>
  </si>
  <si>
    <t>ÑÔN VÒ TÍNH:
Unit:</t>
  </si>
  <si>
    <t>VND</t>
  </si>
  <si>
    <t>Thueá GTGT (F)
VAT</t>
  </si>
  <si>
    <t>= (C) x (B)</t>
  </si>
  <si>
    <t>CUSTOMER XYZ</t>
  </si>
  <si>
    <t>318,000,000+(A)</t>
  </si>
  <si>
    <t>909,090,909+(A)+(B)</t>
  </si>
  <si>
    <t>914,181,818+(A)+(B)</t>
  </si>
  <si>
    <t>XYZ</t>
  </si>
  <si>
    <t>Nghiệp vụ</t>
  </si>
  <si>
    <t>Hướng dẫn kế toán cho DN không thuộc đối tượng chịu thuế VAT</t>
  </si>
  <si>
    <t>Ký hợp đồng mua hàng, chuyển trả tiền trước</t>
  </si>
  <si>
    <t>Đặt cọc</t>
  </si>
  <si>
    <t>Chi phí trả trước trước khi nhận TS thuê</t>
  </si>
  <si>
    <t>Nhận TS thuê</t>
  </si>
  <si>
    <t xml:space="preserve">    Có 112 TGNH</t>
  </si>
  <si>
    <t>Nợ 212 TSCĐ thuê TC</t>
  </si>
  <si>
    <t xml:space="preserve">  Có 315 Nợ dài hạn đến hạn trả</t>
  </si>
  <si>
    <t>Nợ 342 Nợ dài hạn</t>
  </si>
  <si>
    <t>Nợ 244 Ký quỹ ký cược dài hạn</t>
  </si>
  <si>
    <t>Nợ 142 Chi phí trích trước</t>
  </si>
  <si>
    <t>Nợ 635 Chi phí hoạt động TC</t>
  </si>
  <si>
    <t xml:space="preserve">    Có 342 Nợ dài hạn</t>
  </si>
  <si>
    <t>Chi phí liên quan đến nghiệp vụ thuê TC</t>
  </si>
  <si>
    <t>Chi phí trả trước</t>
  </si>
  <si>
    <t>Trả kỳ này</t>
  </si>
  <si>
    <t>Nợ 212 TS thuê TC</t>
  </si>
  <si>
    <t xml:space="preserve">    Có 142</t>
  </si>
  <si>
    <t xml:space="preserve">    Có 111 / 112 Tiền mặt/TGNH</t>
  </si>
  <si>
    <t>Cuối niên độ kế toán, xác định số nợ gốc thuê TC</t>
  </si>
  <si>
    <t>đến hạn trả trong niên độ kế toán tiếp theo</t>
  </si>
  <si>
    <t>Trả tiền thuê hàng tháng</t>
  </si>
  <si>
    <t xml:space="preserve">    Có 315 Nợ dài hạn đến hạn trả</t>
  </si>
  <si>
    <t>Nợ 635 Chi phí hoạt động TC (tiền lãi thuê trả kỳ này)</t>
  </si>
  <si>
    <t>Nợ 315 Nợ dài hạn đến hạn trả (nợ gốc trả kỳ này)</t>
  </si>
  <si>
    <t>Phí cam kết sử dụng vốn phải trả cho bên cho thuê</t>
  </si>
  <si>
    <t>Ghi chép khấu hao hàng tháng</t>
  </si>
  <si>
    <t>Nợ 623,627,641,642,Chi phí KH tài sản thuê TC</t>
  </si>
  <si>
    <t xml:space="preserve">    Có 2142 Hao mòn lũy kế - TS thuê TC</t>
  </si>
  <si>
    <t>Tính KHTSCD theo QĐ 206/2003/QĐ-BTC</t>
  </si>
  <si>
    <t>Đồng thời ghi chép tài khỏan ngoài bảng nợ 009 - Quỹ khấu hao TSCĐ</t>
  </si>
  <si>
    <t>Hết hạn hợp đồng thuê TC</t>
  </si>
  <si>
    <t>Mua lại tài sản thuê với giá danh nghĩa</t>
  </si>
  <si>
    <t xml:space="preserve">    Có 212 TS thuê TC</t>
  </si>
  <si>
    <t>Đồng thời chuyển giá trị hao mòn</t>
  </si>
  <si>
    <t>Nợ 2142 Hoa mòn TSCĐ thuê TC</t>
  </si>
  <si>
    <t xml:space="preserve">    Cr 2141 Hao mòn TSCĐ hũu hình</t>
  </si>
  <si>
    <t>Hướng dẫn kế toán cho DN được khấu trừ thuế VAT</t>
  </si>
  <si>
    <t>Nợ 138 Phải thu khác (VAT đầu vào của TSCĐ thuê TC)</t>
  </si>
  <si>
    <t>Nợ 1332 VAT được khấu trừ</t>
  </si>
  <si>
    <t xml:space="preserve">    Có 138 Phải thu khác</t>
  </si>
  <si>
    <t>Nợ 211 TSCĐ hữu hình</t>
  </si>
  <si>
    <t>trong đó chuẩn mực số 6 quy định cho thuê TC</t>
  </si>
  <si>
    <t>Nợ 623,627,641,642 Chi phí hoạt động</t>
  </si>
  <si>
    <t>Hướng dẫn hạch tóan kế toán nghiệp vụ thuê tài chính theo thông tư số 105/2003/TT-BTC hướng dẫn 6 chuẩn mực kế tóan</t>
  </si>
  <si>
    <t xml:space="preserve">    Có 142 Chi phí trích trước</t>
  </si>
  <si>
    <t xml:space="preserve">    Có 111 / 112 tiền</t>
  </si>
  <si>
    <t>HẠCH TÓAN NGHIỆP VỤ CHO THUÊ TÀI CHÍNH Ở DOANH NGHIỆP ĐI THUÊ - THUẾ GTGT TRỰC TIẾP</t>
  </si>
  <si>
    <t>HẠCH TÓAN NGHIỆP VỤ CHO THUÊ TÀI CHÍNH Ở DOANH NGHIỆP ĐI THUÊ - THUẾ GTGT KHẤU TRỪ</t>
  </si>
  <si>
    <t>HẠCH TÓAN NGHIỆP VỤ CHO THUÊ TÀI CHÍNH Ở DOANH NGHIỆP ĐI THUÊ - KHÔNG CHỊU THUẾ GTGT</t>
  </si>
  <si>
    <t>(c14-c20)</t>
  </si>
  <si>
    <t>(h49-h51)</t>
  </si>
  <si>
    <t>fqlý</t>
  </si>
  <si>
    <t>giamua</t>
  </si>
  <si>
    <t>nợ 2008(T1-T12)</t>
  </si>
  <si>
    <t>lai</t>
  </si>
  <si>
    <t>goc</t>
  </si>
  <si>
    <t>h6</t>
  </si>
  <si>
    <t>e4</t>
  </si>
  <si>
    <t>Thông tư 161/2007/TT-BTC  31/12/2007</t>
  </si>
  <si>
    <t>H10</t>
  </si>
  <si>
    <t>H8</t>
  </si>
  <si>
    <t>H11</t>
  </si>
  <si>
    <r>
      <t xml:space="preserve">BEÂN THUEÂ:
</t>
    </r>
    <r>
      <rPr>
        <i/>
        <sz val="10"/>
        <rFont val="VNI-Times"/>
        <family val="0"/>
      </rPr>
      <t>Lessee:</t>
    </r>
  </si>
  <si>
    <r>
      <t xml:space="preserve">HÔÏP ÑOÀNG THUEÂ SOÁ:
</t>
    </r>
    <r>
      <rPr>
        <i/>
        <sz val="10"/>
        <rFont val="VNI-Times"/>
        <family val="0"/>
      </rPr>
      <t>Lease Agreement No.:</t>
    </r>
  </si>
  <si>
    <r>
      <t xml:space="preserve">THÔØI HAÏN THUEÂ (THAÙNG) (I):
</t>
    </r>
    <r>
      <rPr>
        <i/>
        <sz val="10"/>
        <rFont val="VNI-Times"/>
        <family val="0"/>
      </rPr>
      <t>Lease term (months):</t>
    </r>
  </si>
  <si>
    <r>
      <t xml:space="preserve">GIAÙ TRÒ THUEÂ (bao goàm thueá GTGT):
</t>
    </r>
    <r>
      <rPr>
        <i/>
        <sz val="10"/>
        <rFont val="VNI-Times"/>
        <family val="0"/>
      </rPr>
      <t>Lease Amount (VAT included):</t>
    </r>
  </si>
  <si>
    <r>
      <t xml:space="preserve">TIEÀN THUEÂ (A)
</t>
    </r>
    <r>
      <rPr>
        <i/>
        <sz val="10"/>
        <rFont val="VNI-Times"/>
        <family val="0"/>
      </rPr>
      <t>Lease rent (A):</t>
    </r>
  </si>
  <si>
    <r>
      <t xml:space="preserve">LAÕI SUAÁT/THAÙNG (B):
</t>
    </r>
    <r>
      <rPr>
        <i/>
        <sz val="10"/>
        <rFont val="VNI-Times"/>
        <family val="0"/>
      </rPr>
      <t>Interest rate/month (B):</t>
    </r>
  </si>
  <si>
    <t>A</t>
  </si>
  <si>
    <t>150+160+8+A</t>
  </si>
  <si>
    <t>e7/110%</t>
  </si>
  <si>
    <t>10% h65</t>
  </si>
  <si>
    <t>h65+h66-h68</t>
  </si>
  <si>
    <t>(goc+tax)2007</t>
  </si>
  <si>
    <t>(goc+tax)2008</t>
  </si>
  <si>
    <t>lai</t>
  </si>
  <si>
    <t>goc+tax</t>
  </si>
  <si>
    <t>e17</t>
  </si>
  <si>
    <t>g+t+l</t>
  </si>
  <si>
    <t>vat</t>
  </si>
  <si>
    <t>h9</t>
  </si>
  <si>
    <t>Hướng dẫn hạch tóan kế toán nghiệp vụ thuê tài chính theo thông tư  105/2003/TT-BTC hướng dẫn 6 chuẩn mực KT</t>
  </si>
  <si>
    <t>Nợ 635  (tiền lãi thuê trả kỳ này)</t>
  </si>
  <si>
    <t>Nợ 315  (nợ gốc trả kỳ này)</t>
  </si>
  <si>
    <r>
      <t xml:space="preserve">Nợ 138 </t>
    </r>
    <r>
      <rPr>
        <sz val="10"/>
        <rFont val="Arial"/>
        <family val="2"/>
      </rPr>
      <t>(VAT đầu vào của TSCĐ thuê TC)</t>
    </r>
  </si>
  <si>
    <t>10%vat</t>
  </si>
  <si>
    <t>(goc+thue nam 2007)</t>
  </si>
  <si>
    <t>(goc+thue nam 2008)</t>
  </si>
  <si>
    <t>(goc+vat)</t>
  </si>
  <si>
    <t>xoa dan</t>
  </si>
  <si>
    <t>tk623:cp sd maythicong</t>
  </si>
  <si>
    <t>5tr6-110%, 100%-5.090,901,suy ra10%vat</t>
  </si>
  <si>
    <t>h65+h70</t>
  </si>
  <si>
    <t>=H6=giatriconlai</t>
  </si>
  <si>
    <t>Tính KHTSCD theo thong tu 203/2009</t>
  </si>
  <si>
    <t>VAT của Down payment</t>
  </si>
  <si>
    <t>Nhận hóa đơn phí quản lý, phiếu thu tiền ký quỹ</t>
  </si>
  <si>
    <t>Phí quản lý</t>
  </si>
  <si>
    <t>Nợ 635 Chi phí hoạt động tài chính</t>
  </si>
  <si>
    <t>Tiền ký quỹ</t>
  </si>
  <si>
    <t>Nhận TS thuê, lịch trình thuê</t>
  </si>
  <si>
    <t>Nợ 1388 Phải thu khác</t>
  </si>
  <si>
    <t xml:space="preserve">    Có 1388 Phải thu khác</t>
  </si>
  <si>
    <t>Dư nợ cuối kỳ
Ending Balance</t>
  </si>
  <si>
    <t>Tổng cộng</t>
  </si>
  <si>
    <t>Lãi Thuê</t>
  </si>
  <si>
    <t>Thuế GTGT (F)
VAT</t>
  </si>
  <si>
    <t>Gốc (D)
Principal</t>
  </si>
  <si>
    <t>Dư nợ đầu kì (C)
Beginning Balance</t>
  </si>
  <si>
    <t>Ngày thanh toán
Payment Date</t>
  </si>
  <si>
    <t>BÊN THUÊ</t>
  </si>
  <si>
    <t>THỜI HẠN THUÊ (THÁNG)</t>
  </si>
  <si>
    <t>- GỐC
  Principal:</t>
  </si>
  <si>
    <t>- Thuế GTGT (J):
  VAT (J):</t>
  </si>
  <si>
    <t>PHƯƠNG THỨC THANH TOÁN:
Payment mode:</t>
  </si>
  <si>
    <t>KÝ QUỸ ĐẢM BẢO
Security Deposit:</t>
  </si>
  <si>
    <t>GIÁ TRỊ CÒN LẠI:
Residual value:</t>
  </si>
  <si>
    <t>TRẢ TRƯỚC:
Down payment:</t>
  </si>
  <si>
    <t>ÂN HẠN (THÁNG)</t>
  </si>
  <si>
    <t>ĐƠN VỊ TÍNH</t>
  </si>
  <si>
    <t>Tiền thuê hàng tháng/ Monthly Lease Rent</t>
  </si>
  <si>
    <t>TỔNG</t>
  </si>
  <si>
    <t>Nhận hóa đơn Down payment (tiền trả trước cho bên bán)</t>
  </si>
  <si>
    <t>Nợ 3412  (nợ gốc trả kỳ này)</t>
  </si>
  <si>
    <t>Nợ 244 Ký quỹ dài hạn</t>
  </si>
  <si>
    <t>Hướng dẫn hạch toán kế toán nghiệp vụ thuê tài chính theo thông tư  200/2014/TT-BTC ngày 22/12/2014 hướng dẫn chế độ kế toán doanh nghiệp</t>
  </si>
  <si>
    <t>=(G-F)/1.1</t>
  </si>
  <si>
    <t>=D*10%</t>
  </si>
  <si>
    <t xml:space="preserve">    Có 3412 Nợ thuê tài chính</t>
  </si>
  <si>
    <t>Nợ 3412 Nợ thuê tài chính</t>
  </si>
  <si>
    <r>
      <t xml:space="preserve">HỢP ĐỒNG THUÊ SỐ:
</t>
    </r>
    <r>
      <rPr>
        <i/>
        <sz val="10"/>
        <rFont val="Times New Roman"/>
        <family val="1"/>
      </rPr>
      <t>Lease Agreement No.:</t>
    </r>
  </si>
  <si>
    <r>
      <t xml:space="preserve">GIÁ MUA TÀI SẢN (BAO GỒM THUẾ GTGT)
</t>
    </r>
    <r>
      <rPr>
        <i/>
        <sz val="10"/>
        <rFont val="Times New Roman"/>
        <family val="1"/>
      </rPr>
      <t>Leased asset price (VAT included):</t>
    </r>
  </si>
  <si>
    <r>
      <t xml:space="preserve">GIÁ TRỊ THUÊ (BAO GỒM THUẾ GTGT):
</t>
    </r>
    <r>
      <rPr>
        <i/>
        <sz val="10"/>
        <rFont val="Times New Roman"/>
        <family val="1"/>
      </rPr>
      <t>Lease Amount (VAT included):</t>
    </r>
  </si>
  <si>
    <r>
      <t xml:space="preserve">TiỀN THUÊ (A)
</t>
    </r>
    <r>
      <rPr>
        <i/>
        <sz val="10"/>
        <rFont val="Times New Roman"/>
        <family val="1"/>
      </rPr>
      <t>Lease rent (A):</t>
    </r>
  </si>
  <si>
    <r>
      <t xml:space="preserve">LÃI SuẤT/THÁNG(B):
</t>
    </r>
    <r>
      <rPr>
        <i/>
        <sz val="10"/>
        <rFont val="Times New Roman"/>
        <family val="1"/>
      </rPr>
      <t>Interest rate/month (B):</t>
    </r>
  </si>
  <si>
    <t>Nợ 1388 (VAT đầu vào của TSCĐ thuê TC)</t>
  </si>
  <si>
    <t>PHÍ CẤP TÍN DỤNG</t>
  </si>
  <si>
    <t>phân bổ dần VAT</t>
  </si>
  <si>
    <t>VAT</t>
  </si>
  <si>
    <t>(Gốc + VAT) giảm nợ</t>
  </si>
  <si>
    <t>Khấu hao như bình thường theo quy định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</si>
</sst>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_-* #,##0_-;\-* #,##0_-;_-* &quot;-&quot;_-;_-@_-"/>
    <numFmt numFmtId="169" formatCode="0.0%"/>
    <numFmt numFmtId="170" formatCode="yyyy&quot;-&quot;m&quot;-&quot;d"/>
    <numFmt numFmtId="171" formatCode="_(* #,##0_);_(* \(#,##0\);_(* &quot;-&quot;??_);_(@_)"/>
    <numFmt numFmtId="172" formatCode="[$-409]d\-mmm\-yy;@"/>
    <numFmt numFmtId="173" formatCode="dd\-mmm\-yyyy"/>
    <numFmt numFmtId="174" formatCode="[$VND]\ #,##0_);\([$VND]\ #,##0\)"/>
    <numFmt numFmtId="175" formatCode="[$VND]\ #,##0"/>
    <numFmt numFmtId="176" formatCode="yyyy&quot;/&quot;m&quot;/&quot;d"/>
    <numFmt numFmtId="177" formatCode="_(* #,##0.0_);_(* \(#,##0.0\);_(* &quot;-&quot;??_);_(@_)"/>
    <numFmt numFmtId="178" formatCode="#,##0.0"/>
    <numFmt numFmtId="179" formatCode="#,##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VND]\ #,##0.0"/>
  </numFmts>
  <fonts count="51">
    <font>
      <sz val="10"/>
      <name val="Arial"/>
      <family val="2"/>
    </font>
    <font>
      <sz val="10"/>
      <name val="VNI-Times"/>
      <family val="0"/>
    </font>
    <font>
      <sz val="11"/>
      <name val="µ¸¿ò"/>
      <family val="2"/>
    </font>
    <font>
      <b/>
      <sz val="10"/>
      <color indexed="12"/>
      <name val="VNI-Times"/>
      <family val="0"/>
    </font>
    <font>
      <i/>
      <sz val="10"/>
      <name val="VNI-Times"/>
      <family val="0"/>
    </font>
    <font>
      <b/>
      <sz val="10"/>
      <name val="VNI-Times"/>
      <family val="0"/>
    </font>
    <font>
      <sz val="10"/>
      <color indexed="12"/>
      <name val="VNI-Times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.5"/>
      <color indexed="63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3" fillId="0" borderId="10" xfId="59" applyFont="1" applyFill="1" applyBorder="1" applyAlignment="1">
      <alignment horizontal="right"/>
      <protection/>
    </xf>
    <xf numFmtId="43" fontId="5" fillId="0" borderId="11" xfId="42" applyFont="1" applyFill="1" applyBorder="1" applyAlignment="1">
      <alignment horizontal="right"/>
    </xf>
    <xf numFmtId="0" fontId="1" fillId="0" borderId="11" xfId="59" applyFont="1" applyFill="1" applyBorder="1" applyAlignment="1">
      <alignment horizontal="right" vertical="center" wrapText="1"/>
      <protection/>
    </xf>
    <xf numFmtId="37" fontId="5" fillId="0" borderId="11" xfId="45" applyNumberFormat="1" applyFont="1" applyFill="1" applyBorder="1" applyAlignment="1">
      <alignment horizontal="right"/>
    </xf>
    <xf numFmtId="0" fontId="1" fillId="0" borderId="12" xfId="59" applyFont="1" applyFill="1" applyBorder="1" applyAlignment="1">
      <alignment horizontal="left"/>
      <protection/>
    </xf>
    <xf numFmtId="43" fontId="1" fillId="0" borderId="13" xfId="42" applyFont="1" applyFill="1" applyBorder="1" applyAlignment="1">
      <alignment horizontal="right"/>
    </xf>
    <xf numFmtId="43" fontId="1" fillId="0" borderId="11" xfId="42" applyFont="1" applyFill="1" applyBorder="1" applyAlignment="1">
      <alignment horizontal="right"/>
    </xf>
    <xf numFmtId="43" fontId="5" fillId="0" borderId="14" xfId="42" applyFont="1" applyFill="1" applyBorder="1" applyAlignment="1">
      <alignment horizontal="right"/>
    </xf>
    <xf numFmtId="39" fontId="5" fillId="0" borderId="13" xfId="44" applyNumberFormat="1" applyFont="1" applyFill="1" applyBorder="1" applyAlignment="1">
      <alignment horizontal="right"/>
    </xf>
    <xf numFmtId="39" fontId="5" fillId="0" borderId="11" xfId="44" applyNumberFormat="1" applyFont="1" applyFill="1" applyBorder="1" applyAlignment="1">
      <alignment horizontal="right"/>
    </xf>
    <xf numFmtId="0" fontId="1" fillId="0" borderId="11" xfId="59" applyFont="1" applyFill="1" applyBorder="1" applyAlignment="1">
      <alignment horizontal="right"/>
      <protection/>
    </xf>
    <xf numFmtId="3" fontId="1" fillId="0" borderId="0" xfId="59" applyNumberFormat="1" applyFont="1" applyFill="1">
      <alignment/>
      <protection/>
    </xf>
    <xf numFmtId="169" fontId="5" fillId="0" borderId="13" xfId="45" applyNumberFormat="1" applyFont="1" applyFill="1" applyBorder="1" applyAlignment="1">
      <alignment horizontal="right"/>
    </xf>
    <xf numFmtId="0" fontId="6" fillId="0" borderId="15" xfId="59" applyFont="1" applyFill="1" applyBorder="1" applyAlignment="1">
      <alignment horizontal="right"/>
      <protection/>
    </xf>
    <xf numFmtId="3" fontId="1" fillId="0" borderId="16" xfId="59" applyNumberFormat="1" applyFont="1" applyFill="1" applyBorder="1" applyAlignment="1">
      <alignment horizontal="center" vertical="center" wrapText="1"/>
      <protection/>
    </xf>
    <xf numFmtId="3" fontId="1" fillId="0" borderId="17" xfId="59" applyNumberFormat="1" applyFont="1" applyFill="1" applyBorder="1" applyAlignment="1">
      <alignment horizontal="center" vertical="center" wrapText="1"/>
      <protection/>
    </xf>
    <xf numFmtId="0" fontId="1" fillId="0" borderId="18" xfId="59" applyFont="1" applyFill="1" applyBorder="1" applyAlignment="1">
      <alignment horizontal="right" vertical="center" wrapText="1"/>
      <protection/>
    </xf>
    <xf numFmtId="0" fontId="1" fillId="0" borderId="19" xfId="59" applyFont="1" applyFill="1" applyBorder="1" applyAlignment="1">
      <alignment horizontal="center" vertical="top" wrapText="1"/>
      <protection/>
    </xf>
    <xf numFmtId="3" fontId="1" fillId="0" borderId="18" xfId="45" applyNumberFormat="1" applyFont="1" applyFill="1" applyBorder="1" applyAlignment="1">
      <alignment horizontal="center" vertical="center" wrapText="1"/>
    </xf>
    <xf numFmtId="4" fontId="1" fillId="0" borderId="20" xfId="42" applyNumberFormat="1" applyFont="1" applyFill="1" applyBorder="1" applyAlignment="1" quotePrefix="1">
      <alignment horizontal="center" vertical="center" wrapText="1"/>
    </xf>
    <xf numFmtId="4" fontId="1" fillId="0" borderId="12" xfId="42" applyNumberFormat="1" applyFont="1" applyFill="1" applyBorder="1" applyAlignment="1" quotePrefix="1">
      <alignment horizontal="center" vertical="center"/>
    </xf>
    <xf numFmtId="171" fontId="1" fillId="0" borderId="18" xfId="45" applyNumberFormat="1" applyFont="1" applyFill="1" applyBorder="1" applyAlignment="1">
      <alignment horizontal="center" vertical="center" wrapText="1"/>
    </xf>
    <xf numFmtId="0" fontId="1" fillId="32" borderId="20" xfId="59" applyFont="1" applyFill="1" applyBorder="1" applyAlignment="1">
      <alignment horizontal="right" vertical="center" wrapText="1"/>
      <protection/>
    </xf>
    <xf numFmtId="172" fontId="1" fillId="32" borderId="12" xfId="59" applyNumberFormat="1" applyFont="1" applyFill="1" applyBorder="1" applyAlignment="1">
      <alignment horizontal="center" vertical="center" wrapText="1"/>
      <protection/>
    </xf>
    <xf numFmtId="4" fontId="1" fillId="32" borderId="20" xfId="45" applyNumberFormat="1" applyFont="1" applyFill="1" applyBorder="1" applyAlignment="1">
      <alignment horizontal="right" vertical="center" wrapText="1"/>
    </xf>
    <xf numFmtId="4" fontId="1" fillId="32" borderId="12" xfId="45" applyNumberFormat="1" applyFont="1" applyFill="1" applyBorder="1" applyAlignment="1">
      <alignment horizontal="right" vertical="center" wrapText="1"/>
    </xf>
    <xf numFmtId="0" fontId="1" fillId="0" borderId="20" xfId="59" applyFont="1" applyFill="1" applyBorder="1" applyAlignment="1">
      <alignment horizontal="right" vertical="center" wrapText="1"/>
      <protection/>
    </xf>
    <xf numFmtId="172" fontId="1" fillId="0" borderId="12" xfId="59" applyNumberFormat="1" applyFont="1" applyFill="1" applyBorder="1" applyAlignment="1">
      <alignment horizontal="center" vertical="center" wrapText="1"/>
      <protection/>
    </xf>
    <xf numFmtId="4" fontId="1" fillId="0" borderId="20" xfId="45" applyNumberFormat="1" applyFont="1" applyFill="1" applyBorder="1" applyAlignment="1">
      <alignment horizontal="right" vertical="center" wrapText="1"/>
    </xf>
    <xf numFmtId="4" fontId="1" fillId="0" borderId="12" xfId="45" applyNumberFormat="1" applyFont="1" applyFill="1" applyBorder="1" applyAlignment="1">
      <alignment horizontal="right" vertical="center" wrapText="1"/>
    </xf>
    <xf numFmtId="0" fontId="1" fillId="0" borderId="16" xfId="59" applyFont="1" applyFill="1" applyBorder="1" applyAlignment="1">
      <alignment horizontal="right" vertical="center" wrapText="1"/>
      <protection/>
    </xf>
    <xf numFmtId="173" fontId="5" fillId="0" borderId="17" xfId="59" applyNumberFormat="1" applyFont="1" applyFill="1" applyBorder="1" applyAlignment="1">
      <alignment horizontal="center" vertical="center" wrapText="1"/>
      <protection/>
    </xf>
    <xf numFmtId="4" fontId="5" fillId="0" borderId="16" xfId="59" applyNumberFormat="1" applyFont="1" applyFill="1" applyBorder="1" applyAlignment="1">
      <alignment horizontal="right" vertical="center" wrapText="1"/>
      <protection/>
    </xf>
    <xf numFmtId="4" fontId="5" fillId="0" borderId="16" xfId="45" applyNumberFormat="1" applyFont="1" applyFill="1" applyBorder="1" applyAlignment="1">
      <alignment horizontal="right" vertical="center" wrapText="1"/>
    </xf>
    <xf numFmtId="4" fontId="5" fillId="0" borderId="21" xfId="45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43" fontId="0" fillId="0" borderId="0" xfId="42" applyFont="1" applyAlignment="1">
      <alignment/>
    </xf>
    <xf numFmtId="43" fontId="1" fillId="0" borderId="0" xfId="42" applyFont="1" applyFill="1" applyBorder="1" applyAlignment="1">
      <alignment horizontal="right"/>
    </xf>
    <xf numFmtId="43" fontId="1" fillId="0" borderId="14" xfId="42" applyFont="1" applyFill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 quotePrefix="1">
      <alignment/>
    </xf>
    <xf numFmtId="43" fontId="0" fillId="0" borderId="0" xfId="0" applyNumberFormat="1" applyAlignment="1">
      <alignment/>
    </xf>
    <xf numFmtId="0" fontId="1" fillId="0" borderId="0" xfId="59" applyFont="1" applyFill="1" applyBorder="1" applyAlignment="1">
      <alignment wrapText="1"/>
      <protection/>
    </xf>
    <xf numFmtId="0" fontId="0" fillId="0" borderId="0" xfId="0" applyAlignment="1">
      <alignment horizontal="right"/>
    </xf>
    <xf numFmtId="43" fontId="0" fillId="0" borderId="0" xfId="42" applyFont="1" applyAlignment="1">
      <alignment horizontal="right"/>
    </xf>
    <xf numFmtId="39" fontId="0" fillId="0" borderId="0" xfId="42" applyNumberFormat="1" applyFont="1" applyAlignment="1">
      <alignment horizontal="right"/>
    </xf>
    <xf numFmtId="0" fontId="1" fillId="0" borderId="0" xfId="59" applyFont="1" applyFill="1" applyBorder="1" applyAlignment="1">
      <alignment horizontal="left" vertical="center"/>
      <protection/>
    </xf>
    <xf numFmtId="0" fontId="4" fillId="0" borderId="0" xfId="59" applyFont="1" applyFill="1" applyBorder="1" applyAlignment="1">
      <alignment horizontal="center" vertical="center"/>
      <protection/>
    </xf>
    <xf numFmtId="175" fontId="1" fillId="0" borderId="0" xfId="42" applyNumberFormat="1" applyFont="1" applyFill="1" applyBorder="1" applyAlignment="1">
      <alignment horizontal="right"/>
    </xf>
    <xf numFmtId="175" fontId="1" fillId="0" borderId="14" xfId="42" applyNumberFormat="1" applyFont="1" applyFill="1" applyBorder="1" applyAlignment="1">
      <alignment horizontal="right"/>
    </xf>
    <xf numFmtId="171" fontId="1" fillId="0" borderId="11" xfId="42" applyNumberFormat="1" applyFont="1" applyFill="1" applyBorder="1" applyAlignment="1">
      <alignment horizontal="right"/>
    </xf>
    <xf numFmtId="171" fontId="1" fillId="0" borderId="0" xfId="42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43" fontId="1" fillId="0" borderId="0" xfId="59" applyNumberFormat="1" applyFont="1" applyFill="1">
      <alignment/>
      <protection/>
    </xf>
    <xf numFmtId="3" fontId="1" fillId="0" borderId="0" xfId="59" applyNumberFormat="1" applyFont="1" applyFill="1" applyAlignment="1">
      <alignment horizontal="left"/>
      <protection/>
    </xf>
    <xf numFmtId="171" fontId="1" fillId="0" borderId="0" xfId="59" applyNumberFormat="1" applyFont="1" applyFill="1">
      <alignment/>
      <protection/>
    </xf>
    <xf numFmtId="171" fontId="1" fillId="0" borderId="0" xfId="59" applyNumberFormat="1" applyFont="1" applyFill="1" applyAlignment="1">
      <alignment horizontal="left"/>
      <protection/>
    </xf>
    <xf numFmtId="175" fontId="1" fillId="0" borderId="22" xfId="42" applyNumberFormat="1" applyFont="1" applyFill="1" applyBorder="1" applyAlignment="1">
      <alignment horizontal="right"/>
    </xf>
    <xf numFmtId="171" fontId="1" fillId="0" borderId="22" xfId="42" applyNumberFormat="1" applyFont="1" applyFill="1" applyBorder="1" applyAlignment="1">
      <alignment horizontal="right"/>
    </xf>
    <xf numFmtId="43" fontId="1" fillId="0" borderId="22" xfId="42" applyFont="1" applyFill="1" applyBorder="1" applyAlignment="1">
      <alignment horizontal="right"/>
    </xf>
    <xf numFmtId="0" fontId="8" fillId="0" borderId="16" xfId="0" applyFont="1" applyFill="1" applyBorder="1" applyAlignment="1">
      <alignment/>
    </xf>
    <xf numFmtId="174" fontId="5" fillId="0" borderId="13" xfId="45" applyNumberFormat="1" applyFont="1" applyFill="1" applyBorder="1" applyAlignment="1">
      <alignment/>
    </xf>
    <xf numFmtId="43" fontId="5" fillId="0" borderId="11" xfId="42" applyFont="1" applyFill="1" applyBorder="1" applyAlignment="1">
      <alignment/>
    </xf>
    <xf numFmtId="0" fontId="5" fillId="0" borderId="10" xfId="59" applyFont="1" applyFill="1" applyBorder="1" applyAlignment="1">
      <alignment horizontal="right"/>
      <protection/>
    </xf>
    <xf numFmtId="175" fontId="5" fillId="0" borderId="11" xfId="62" applyNumberFormat="1" applyFont="1" applyFill="1" applyBorder="1" applyAlignment="1">
      <alignment horizontal="right"/>
    </xf>
    <xf numFmtId="175" fontId="5" fillId="0" borderId="14" xfId="62" applyNumberFormat="1" applyFont="1" applyFill="1" applyBorder="1" applyAlignment="1">
      <alignment horizontal="right"/>
    </xf>
    <xf numFmtId="0" fontId="1" fillId="0" borderId="15" xfId="59" applyFont="1" applyFill="1" applyBorder="1" applyAlignment="1">
      <alignment horizontal="right"/>
      <protection/>
    </xf>
    <xf numFmtId="0" fontId="1" fillId="0" borderId="0" xfId="59" applyFont="1" applyFill="1">
      <alignment/>
      <protection/>
    </xf>
    <xf numFmtId="0" fontId="1" fillId="0" borderId="0" xfId="59" applyFont="1" applyFill="1" applyBorder="1" applyAlignment="1">
      <alignment horizontal="left"/>
      <protection/>
    </xf>
    <xf numFmtId="0" fontId="1" fillId="0" borderId="0" xfId="59" applyFont="1" applyFill="1" applyBorder="1" applyAlignment="1">
      <alignment horizontal="left" vertical="top" wrapText="1"/>
      <protection/>
    </xf>
    <xf numFmtId="43" fontId="1" fillId="0" borderId="0" xfId="59" applyNumberFormat="1" applyFont="1" applyFill="1" applyBorder="1" applyAlignment="1">
      <alignment horizontal="left" vertical="top" wrapText="1"/>
      <protection/>
    </xf>
    <xf numFmtId="43" fontId="1" fillId="0" borderId="0" xfId="59" applyNumberFormat="1" applyFont="1" applyFill="1" applyBorder="1">
      <alignment/>
      <protection/>
    </xf>
    <xf numFmtId="43" fontId="5" fillId="0" borderId="0" xfId="59" applyNumberFormat="1" applyFont="1" applyFill="1">
      <alignment/>
      <protection/>
    </xf>
    <xf numFmtId="4" fontId="1" fillId="0" borderId="0" xfId="59" applyNumberFormat="1" applyFont="1" applyFill="1">
      <alignment/>
      <protection/>
    </xf>
    <xf numFmtId="0" fontId="12" fillId="0" borderId="0" xfId="0" applyFont="1" applyAlignment="1">
      <alignment/>
    </xf>
    <xf numFmtId="0" fontId="1" fillId="0" borderId="0" xfId="59" applyFont="1" applyFill="1" quotePrefix="1">
      <alignment/>
      <protection/>
    </xf>
    <xf numFmtId="3" fontId="1" fillId="0" borderId="0" xfId="59" applyNumberFormat="1" applyFont="1" applyFill="1" applyBorder="1">
      <alignment/>
      <protection/>
    </xf>
    <xf numFmtId="10" fontId="1" fillId="0" borderId="0" xfId="59" applyNumberFormat="1" applyFont="1" applyFill="1" applyBorder="1" applyAlignment="1">
      <alignment horizontal="right" vertical="top" wrapText="1"/>
      <protection/>
    </xf>
    <xf numFmtId="3" fontId="1" fillId="0" borderId="0" xfId="59" applyNumberFormat="1" applyFont="1" applyFill="1" applyBorder="1" applyAlignment="1">
      <alignment horizontal="right" vertical="top" wrapText="1"/>
      <protection/>
    </xf>
    <xf numFmtId="3" fontId="1" fillId="0" borderId="0" xfId="59" applyNumberFormat="1" applyFont="1" applyFill="1" applyBorder="1" applyAlignment="1">
      <alignment horizontal="left"/>
      <protection/>
    </xf>
    <xf numFmtId="49" fontId="1" fillId="0" borderId="13" xfId="59" applyNumberFormat="1" applyFont="1" applyFill="1" applyBorder="1" applyAlignment="1">
      <alignment horizontal="left" wrapText="1"/>
      <protection/>
    </xf>
    <xf numFmtId="174" fontId="5" fillId="0" borderId="13" xfId="45" applyNumberFormat="1" applyFont="1" applyFill="1" applyBorder="1" applyAlignment="1">
      <alignment horizontal="right"/>
    </xf>
    <xf numFmtId="0" fontId="4" fillId="0" borderId="0" xfId="59" applyFont="1" applyFill="1" applyBorder="1" applyAlignment="1">
      <alignment horizontal="left"/>
      <protection/>
    </xf>
    <xf numFmtId="0" fontId="4" fillId="0" borderId="0" xfId="59" applyFont="1" applyFill="1" applyBorder="1" applyAlignment="1">
      <alignment horizontal="center"/>
      <protection/>
    </xf>
    <xf numFmtId="3" fontId="1" fillId="0" borderId="13" xfId="59" applyNumberFormat="1" applyFont="1" applyFill="1" applyBorder="1">
      <alignment/>
      <protection/>
    </xf>
    <xf numFmtId="3" fontId="1" fillId="0" borderId="12" xfId="59" applyNumberFormat="1" applyFont="1" applyFill="1" applyBorder="1" applyAlignment="1">
      <alignment wrapText="1"/>
      <protection/>
    </xf>
    <xf numFmtId="3" fontId="1" fillId="0" borderId="23" xfId="59" applyNumberFormat="1" applyFont="1" applyFill="1" applyBorder="1" applyAlignment="1">
      <alignment wrapText="1"/>
      <protection/>
    </xf>
    <xf numFmtId="3" fontId="1" fillId="0" borderId="24" xfId="59" applyNumberFormat="1" applyFont="1" applyFill="1" applyBorder="1">
      <alignment/>
      <protection/>
    </xf>
    <xf numFmtId="0" fontId="1" fillId="0" borderId="0" xfId="59" applyFont="1" applyFill="1" applyBorder="1" applyAlignment="1">
      <alignment horizontal="center"/>
      <protection/>
    </xf>
    <xf numFmtId="0" fontId="1" fillId="0" borderId="0" xfId="59" applyFont="1" applyFill="1" applyBorder="1">
      <alignment/>
      <protection/>
    </xf>
    <xf numFmtId="0" fontId="1" fillId="0" borderId="0" xfId="59" applyFont="1" applyFill="1" applyBorder="1" applyAlignment="1">
      <alignment horizontal="center" vertical="top" wrapText="1"/>
      <protection/>
    </xf>
    <xf numFmtId="0" fontId="1" fillId="0" borderId="0" xfId="59" applyFont="1" applyFill="1" applyAlignment="1">
      <alignment horizontal="center" vertical="top" wrapText="1"/>
      <protection/>
    </xf>
    <xf numFmtId="14" fontId="1" fillId="0" borderId="12" xfId="59" applyNumberFormat="1" applyFont="1" applyFill="1" applyBorder="1" applyAlignment="1">
      <alignment horizontal="center" vertical="center" wrapText="1"/>
      <protection/>
    </xf>
    <xf numFmtId="3" fontId="1" fillId="0" borderId="20" xfId="45" applyNumberFormat="1" applyFont="1" applyFill="1" applyBorder="1" applyAlignment="1">
      <alignment horizontal="right" vertical="center" wrapText="1"/>
    </xf>
    <xf numFmtId="3" fontId="1" fillId="0" borderId="12" xfId="45" applyNumberFormat="1" applyFont="1" applyFill="1" applyBorder="1" applyAlignment="1">
      <alignment horizontal="right" vertical="center" wrapText="1"/>
    </xf>
    <xf numFmtId="41" fontId="1" fillId="0" borderId="20" xfId="45" applyNumberFormat="1" applyFont="1" applyFill="1" applyBorder="1" applyAlignment="1">
      <alignment horizontal="right" vertical="center" wrapText="1"/>
    </xf>
    <xf numFmtId="0" fontId="1" fillId="0" borderId="0" xfId="59" applyFont="1" applyFill="1" applyAlignment="1">
      <alignment horizontal="left"/>
      <protection/>
    </xf>
    <xf numFmtId="43" fontId="1" fillId="0" borderId="0" xfId="59" applyNumberFormat="1" applyFont="1" applyFill="1" applyAlignment="1">
      <alignment horizontal="left"/>
      <protection/>
    </xf>
    <xf numFmtId="3" fontId="1" fillId="0" borderId="25" xfId="45" applyNumberFormat="1" applyFont="1" applyFill="1" applyBorder="1" applyAlignment="1">
      <alignment horizontal="right" vertical="center" wrapText="1"/>
    </xf>
    <xf numFmtId="3" fontId="5" fillId="0" borderId="16" xfId="59" applyNumberFormat="1" applyFont="1" applyFill="1" applyBorder="1" applyAlignment="1">
      <alignment horizontal="right" vertical="center" wrapText="1"/>
      <protection/>
    </xf>
    <xf numFmtId="3" fontId="5" fillId="0" borderId="16" xfId="45" applyNumberFormat="1" applyFont="1" applyFill="1" applyBorder="1" applyAlignment="1">
      <alignment horizontal="right" vertical="center" wrapText="1"/>
    </xf>
    <xf numFmtId="43" fontId="5" fillId="0" borderId="21" xfId="45" applyFont="1" applyFill="1" applyBorder="1" applyAlignment="1">
      <alignment horizontal="right" vertical="center" wrapText="1"/>
    </xf>
    <xf numFmtId="176" fontId="1" fillId="0" borderId="0" xfId="59" applyNumberFormat="1" applyFont="1" applyFill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/>
    </xf>
    <xf numFmtId="174" fontId="0" fillId="0" borderId="22" xfId="42" applyNumberFormat="1" applyFont="1" applyFill="1" applyBorder="1" applyAlignment="1">
      <alignment/>
    </xf>
    <xf numFmtId="39" fontId="0" fillId="0" borderId="22" xfId="42" applyNumberFormat="1" applyFont="1" applyFill="1" applyBorder="1" applyAlignment="1">
      <alignment horizontal="right"/>
    </xf>
    <xf numFmtId="43" fontId="0" fillId="0" borderId="22" xfId="42" applyFont="1" applyFill="1" applyBorder="1" applyAlignment="1">
      <alignment horizontal="right"/>
    </xf>
    <xf numFmtId="3" fontId="0" fillId="0" borderId="22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right"/>
    </xf>
    <xf numFmtId="171" fontId="0" fillId="0" borderId="22" xfId="42" applyNumberFormat="1" applyFont="1" applyFill="1" applyBorder="1" applyAlignment="1">
      <alignment/>
    </xf>
    <xf numFmtId="171" fontId="0" fillId="0" borderId="22" xfId="0" applyNumberFormat="1" applyFont="1" applyFill="1" applyBorder="1" applyAlignment="1">
      <alignment/>
    </xf>
    <xf numFmtId="171" fontId="0" fillId="0" borderId="22" xfId="42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/>
    </xf>
    <xf numFmtId="170" fontId="1" fillId="0" borderId="0" xfId="59" applyNumberFormat="1" applyFont="1" applyFill="1">
      <alignment/>
      <protection/>
    </xf>
    <xf numFmtId="0" fontId="1" fillId="0" borderId="12" xfId="59" applyFont="1" applyFill="1" applyBorder="1" applyAlignment="1">
      <alignment/>
      <protection/>
    </xf>
    <xf numFmtId="0" fontId="1" fillId="0" borderId="13" xfId="59" applyFont="1" applyFill="1" applyBorder="1" applyAlignment="1">
      <alignment/>
      <protection/>
    </xf>
    <xf numFmtId="0" fontId="1" fillId="0" borderId="27" xfId="59" applyFont="1" applyFill="1" applyBorder="1" applyAlignment="1">
      <alignment horizontal="left" vertical="center"/>
      <protection/>
    </xf>
    <xf numFmtId="0" fontId="4" fillId="0" borderId="27" xfId="59" applyFont="1" applyFill="1" applyBorder="1" applyAlignment="1">
      <alignment horizontal="left"/>
      <protection/>
    </xf>
    <xf numFmtId="0" fontId="1" fillId="0" borderId="27" xfId="59" applyFont="1" applyFill="1" applyBorder="1">
      <alignment/>
      <protection/>
    </xf>
    <xf numFmtId="174" fontId="0" fillId="0" borderId="0" xfId="42" applyNumberFormat="1" applyFont="1" applyFill="1" applyAlignment="1">
      <alignment/>
    </xf>
    <xf numFmtId="39" fontId="0" fillId="0" borderId="0" xfId="42" applyNumberFormat="1" applyFont="1" applyFill="1" applyAlignment="1">
      <alignment horizontal="right"/>
    </xf>
    <xf numFmtId="43" fontId="0" fillId="0" borderId="0" xfId="42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171" fontId="0" fillId="0" borderId="0" xfId="42" applyNumberFormat="1" applyFont="1" applyFill="1" applyAlignment="1">
      <alignment/>
    </xf>
    <xf numFmtId="171" fontId="0" fillId="0" borderId="0" xfId="0" applyNumberFormat="1" applyFont="1" applyFill="1" applyAlignment="1">
      <alignment/>
    </xf>
    <xf numFmtId="171" fontId="0" fillId="0" borderId="0" xfId="42" applyNumberFormat="1" applyFont="1" applyFill="1" applyAlignment="1">
      <alignment horizontal="right"/>
    </xf>
    <xf numFmtId="171" fontId="5" fillId="0" borderId="11" xfId="42" applyNumberFormat="1" applyFont="1" applyFill="1" applyBorder="1" applyAlignment="1">
      <alignment/>
    </xf>
    <xf numFmtId="0" fontId="9" fillId="0" borderId="0" xfId="59" applyFont="1" applyFill="1">
      <alignment/>
      <protection/>
    </xf>
    <xf numFmtId="3" fontId="9" fillId="0" borderId="0" xfId="59" applyNumberFormat="1" applyFont="1" applyFill="1">
      <alignment/>
      <protection/>
    </xf>
    <xf numFmtId="0" fontId="9" fillId="0" borderId="27" xfId="59" applyFont="1" applyFill="1" applyBorder="1" applyAlignment="1">
      <alignment horizontal="left" vertical="center"/>
      <protection/>
    </xf>
    <xf numFmtId="0" fontId="14" fillId="0" borderId="0" xfId="59" applyFont="1" applyFill="1" applyBorder="1" applyAlignment="1">
      <alignment horizontal="center" vertical="center"/>
      <protection/>
    </xf>
    <xf numFmtId="0" fontId="14" fillId="0" borderId="27" xfId="59" applyFont="1" applyFill="1" applyBorder="1" applyAlignment="1">
      <alignment horizontal="left"/>
      <protection/>
    </xf>
    <xf numFmtId="0" fontId="14" fillId="0" borderId="0" xfId="59" applyFont="1" applyFill="1" applyBorder="1" applyAlignment="1">
      <alignment horizontal="center"/>
      <protection/>
    </xf>
    <xf numFmtId="0" fontId="9" fillId="0" borderId="27" xfId="59" applyFont="1" applyFill="1" applyBorder="1">
      <alignment/>
      <protection/>
    </xf>
    <xf numFmtId="0" fontId="13" fillId="0" borderId="10" xfId="59" applyFont="1" applyFill="1" applyBorder="1" applyAlignment="1">
      <alignment horizontal="right"/>
      <protection/>
    </xf>
    <xf numFmtId="174" fontId="13" fillId="0" borderId="13" xfId="45" applyNumberFormat="1" applyFont="1" applyFill="1" applyBorder="1" applyAlignment="1">
      <alignment/>
    </xf>
    <xf numFmtId="171" fontId="13" fillId="0" borderId="11" xfId="42" applyNumberFormat="1" applyFont="1" applyFill="1" applyBorder="1" applyAlignment="1">
      <alignment/>
    </xf>
    <xf numFmtId="0" fontId="9" fillId="0" borderId="11" xfId="59" applyFont="1" applyFill="1" applyBorder="1" applyAlignment="1">
      <alignment horizontal="right" vertical="center" wrapText="1"/>
      <protection/>
    </xf>
    <xf numFmtId="175" fontId="13" fillId="0" borderId="11" xfId="62" applyNumberFormat="1" applyFont="1" applyFill="1" applyBorder="1" applyAlignment="1">
      <alignment horizontal="right"/>
    </xf>
    <xf numFmtId="174" fontId="13" fillId="0" borderId="13" xfId="45" applyNumberFormat="1" applyFont="1" applyFill="1" applyBorder="1" applyAlignment="1">
      <alignment horizontal="right"/>
    </xf>
    <xf numFmtId="0" fontId="9" fillId="0" borderId="12" xfId="59" applyFont="1" applyFill="1" applyBorder="1" applyAlignment="1">
      <alignment horizontal="left"/>
      <protection/>
    </xf>
    <xf numFmtId="49" fontId="9" fillId="0" borderId="13" xfId="59" applyNumberFormat="1" applyFont="1" applyFill="1" applyBorder="1" applyAlignment="1">
      <alignment horizontal="left" wrapText="1"/>
      <protection/>
    </xf>
    <xf numFmtId="3" fontId="9" fillId="0" borderId="13" xfId="59" applyNumberFormat="1" applyFont="1" applyFill="1" applyBorder="1">
      <alignment/>
      <protection/>
    </xf>
    <xf numFmtId="175" fontId="13" fillId="0" borderId="14" xfId="62" applyNumberFormat="1" applyFont="1" applyFill="1" applyBorder="1" applyAlignment="1">
      <alignment horizontal="right"/>
    </xf>
    <xf numFmtId="3" fontId="9" fillId="0" borderId="0" xfId="59" applyNumberFormat="1" applyFont="1" applyFill="1" applyBorder="1">
      <alignment/>
      <protection/>
    </xf>
    <xf numFmtId="3" fontId="9" fillId="0" borderId="12" xfId="59" applyNumberFormat="1" applyFont="1" applyFill="1" applyBorder="1" applyAlignment="1">
      <alignment wrapText="1"/>
      <protection/>
    </xf>
    <xf numFmtId="0" fontId="9" fillId="0" borderId="11" xfId="59" applyFont="1" applyFill="1" applyBorder="1" applyAlignment="1">
      <alignment horizontal="right"/>
      <protection/>
    </xf>
    <xf numFmtId="3" fontId="9" fillId="0" borderId="23" xfId="59" applyNumberFormat="1" applyFont="1" applyFill="1" applyBorder="1" applyAlignment="1">
      <alignment wrapText="1"/>
      <protection/>
    </xf>
    <xf numFmtId="3" fontId="9" fillId="0" borderId="24" xfId="59" applyNumberFormat="1" applyFont="1" applyFill="1" applyBorder="1">
      <alignment/>
      <protection/>
    </xf>
    <xf numFmtId="0" fontId="9" fillId="0" borderId="15" xfId="59" applyFont="1" applyFill="1" applyBorder="1" applyAlignment="1">
      <alignment horizontal="right"/>
      <protection/>
    </xf>
    <xf numFmtId="0" fontId="9" fillId="0" borderId="0" xfId="59" applyFont="1" applyFill="1" applyBorder="1" applyAlignment="1">
      <alignment horizontal="left"/>
      <protection/>
    </xf>
    <xf numFmtId="0" fontId="9" fillId="0" borderId="0" xfId="59" applyFont="1" applyFill="1" applyBorder="1" applyAlignment="1">
      <alignment horizontal="center"/>
      <protection/>
    </xf>
    <xf numFmtId="0" fontId="9" fillId="0" borderId="0" xfId="59" applyFont="1" applyFill="1" applyBorder="1">
      <alignment/>
      <protection/>
    </xf>
    <xf numFmtId="10" fontId="9" fillId="0" borderId="0" xfId="59" applyNumberFormat="1" applyFont="1" applyFill="1" applyBorder="1" applyAlignment="1">
      <alignment horizontal="right" vertical="top" wrapText="1"/>
      <protection/>
    </xf>
    <xf numFmtId="0" fontId="9" fillId="0" borderId="0" xfId="59" applyFont="1" applyFill="1" applyBorder="1" applyAlignment="1">
      <alignment horizontal="center" vertical="top" wrapText="1"/>
      <protection/>
    </xf>
    <xf numFmtId="0" fontId="9" fillId="0" borderId="0" xfId="59" applyFont="1" applyFill="1" applyAlignment="1">
      <alignment horizontal="center" vertical="top" wrapText="1"/>
      <protection/>
    </xf>
    <xf numFmtId="3" fontId="9" fillId="0" borderId="16" xfId="59" applyNumberFormat="1" applyFont="1" applyFill="1" applyBorder="1" applyAlignment="1">
      <alignment horizontal="center" vertical="center" wrapText="1"/>
      <protection/>
    </xf>
    <xf numFmtId="3" fontId="9" fillId="0" borderId="17" xfId="59" applyNumberFormat="1" applyFont="1" applyFill="1" applyBorder="1" applyAlignment="1">
      <alignment horizontal="center" vertical="center" wrapText="1"/>
      <protection/>
    </xf>
    <xf numFmtId="43" fontId="9" fillId="0" borderId="0" xfId="59" applyNumberFormat="1" applyFont="1" applyFill="1" applyBorder="1" applyAlignment="1">
      <alignment horizontal="left" vertical="top" wrapText="1"/>
      <protection/>
    </xf>
    <xf numFmtId="3" fontId="9" fillId="0" borderId="0" xfId="59" applyNumberFormat="1" applyFont="1" applyFill="1" applyBorder="1" applyAlignment="1">
      <alignment horizontal="right" vertical="top" wrapText="1"/>
      <protection/>
    </xf>
    <xf numFmtId="0" fontId="9" fillId="0" borderId="18" xfId="59" applyFont="1" applyFill="1" applyBorder="1" applyAlignment="1">
      <alignment horizontal="right" vertical="center" wrapText="1"/>
      <protection/>
    </xf>
    <xf numFmtId="0" fontId="9" fillId="0" borderId="19" xfId="59" applyFont="1" applyFill="1" applyBorder="1" applyAlignment="1">
      <alignment horizontal="center" vertical="top" wrapText="1"/>
      <protection/>
    </xf>
    <xf numFmtId="3" fontId="9" fillId="0" borderId="18" xfId="45" applyNumberFormat="1" applyFont="1" applyFill="1" applyBorder="1" applyAlignment="1">
      <alignment horizontal="center" vertical="center" wrapText="1"/>
    </xf>
    <xf numFmtId="4" fontId="9" fillId="0" borderId="20" xfId="42" applyNumberFormat="1" applyFont="1" applyFill="1" applyBorder="1" applyAlignment="1" quotePrefix="1">
      <alignment horizontal="center" vertical="center" wrapText="1"/>
    </xf>
    <xf numFmtId="4" fontId="9" fillId="0" borderId="12" xfId="42" applyNumberFormat="1" applyFont="1" applyFill="1" applyBorder="1" applyAlignment="1" quotePrefix="1">
      <alignment horizontal="center" vertical="center"/>
    </xf>
    <xf numFmtId="171" fontId="9" fillId="0" borderId="18" xfId="45" applyNumberFormat="1" applyFont="1" applyFill="1" applyBorder="1" applyAlignment="1">
      <alignment horizontal="center" vertical="center" wrapText="1"/>
    </xf>
    <xf numFmtId="0" fontId="9" fillId="0" borderId="20" xfId="59" applyFont="1" applyFill="1" applyBorder="1" applyAlignment="1">
      <alignment horizontal="right" vertical="center" wrapText="1"/>
      <protection/>
    </xf>
    <xf numFmtId="14" fontId="9" fillId="0" borderId="12" xfId="59" applyNumberFormat="1" applyFont="1" applyFill="1" applyBorder="1" applyAlignment="1">
      <alignment horizontal="center" vertical="center" wrapText="1"/>
      <protection/>
    </xf>
    <xf numFmtId="3" fontId="9" fillId="0" borderId="20" xfId="45" applyNumberFormat="1" applyFont="1" applyFill="1" applyBorder="1" applyAlignment="1">
      <alignment horizontal="right" vertical="center" wrapText="1"/>
    </xf>
    <xf numFmtId="3" fontId="9" fillId="0" borderId="12" xfId="45" applyNumberFormat="1" applyFont="1" applyFill="1" applyBorder="1" applyAlignment="1">
      <alignment horizontal="right" vertical="center" wrapText="1"/>
    </xf>
    <xf numFmtId="41" fontId="9" fillId="0" borderId="20" xfId="45" applyNumberFormat="1" applyFont="1" applyFill="1" applyBorder="1" applyAlignment="1">
      <alignment horizontal="right" vertical="center" wrapText="1"/>
    </xf>
    <xf numFmtId="43" fontId="9" fillId="0" borderId="0" xfId="59" applyNumberFormat="1" applyFont="1" applyFill="1" applyBorder="1">
      <alignment/>
      <protection/>
    </xf>
    <xf numFmtId="3" fontId="9" fillId="0" borderId="0" xfId="59" applyNumberFormat="1" applyFont="1" applyFill="1" applyBorder="1" applyAlignment="1">
      <alignment horizontal="left"/>
      <protection/>
    </xf>
    <xf numFmtId="43" fontId="9" fillId="0" borderId="0" xfId="59" applyNumberFormat="1" applyFont="1" applyFill="1">
      <alignment/>
      <protection/>
    </xf>
    <xf numFmtId="0" fontId="9" fillId="0" borderId="0" xfId="59" applyFont="1" applyFill="1" applyAlignment="1">
      <alignment horizontal="left"/>
      <protection/>
    </xf>
    <xf numFmtId="3" fontId="9" fillId="0" borderId="0" xfId="59" applyNumberFormat="1" applyFont="1" applyFill="1" applyAlignment="1">
      <alignment horizontal="left"/>
      <protection/>
    </xf>
    <xf numFmtId="43" fontId="9" fillId="0" borderId="0" xfId="59" applyNumberFormat="1" applyFont="1" applyFill="1" applyAlignment="1">
      <alignment horizontal="left"/>
      <protection/>
    </xf>
    <xf numFmtId="171" fontId="9" fillId="0" borderId="0" xfId="59" applyNumberFormat="1" applyFont="1" applyFill="1">
      <alignment/>
      <protection/>
    </xf>
    <xf numFmtId="171" fontId="9" fillId="0" borderId="0" xfId="59" applyNumberFormat="1" applyFont="1" applyFill="1" applyAlignment="1">
      <alignment horizontal="left"/>
      <protection/>
    </xf>
    <xf numFmtId="3" fontId="9" fillId="0" borderId="25" xfId="45" applyNumberFormat="1" applyFont="1" applyFill="1" applyBorder="1" applyAlignment="1">
      <alignment horizontal="right" vertical="center" wrapText="1"/>
    </xf>
    <xf numFmtId="0" fontId="9" fillId="0" borderId="16" xfId="59" applyFont="1" applyFill="1" applyBorder="1" applyAlignment="1">
      <alignment horizontal="right" vertical="center" wrapText="1"/>
      <protection/>
    </xf>
    <xf numFmtId="173" fontId="13" fillId="0" borderId="17" xfId="59" applyNumberFormat="1" applyFont="1" applyFill="1" applyBorder="1" applyAlignment="1">
      <alignment horizontal="center" vertical="center" wrapText="1"/>
      <protection/>
    </xf>
    <xf numFmtId="3" fontId="13" fillId="0" borderId="16" xfId="59" applyNumberFormat="1" applyFont="1" applyFill="1" applyBorder="1" applyAlignment="1">
      <alignment horizontal="right" vertical="center" wrapText="1"/>
      <protection/>
    </xf>
    <xf numFmtId="3" fontId="13" fillId="0" borderId="16" xfId="45" applyNumberFormat="1" applyFont="1" applyFill="1" applyBorder="1" applyAlignment="1">
      <alignment horizontal="right" vertical="center" wrapText="1"/>
    </xf>
    <xf numFmtId="43" fontId="13" fillId="0" borderId="21" xfId="45" applyFont="1" applyFill="1" applyBorder="1" applyAlignment="1">
      <alignment horizontal="right" vertical="center" wrapText="1"/>
    </xf>
    <xf numFmtId="43" fontId="13" fillId="0" borderId="0" xfId="59" applyNumberFormat="1" applyFont="1" applyFill="1">
      <alignment/>
      <protection/>
    </xf>
    <xf numFmtId="176" fontId="9" fillId="0" borderId="0" xfId="59" applyNumberFormat="1" applyFont="1" applyFill="1">
      <alignment/>
      <protection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174" fontId="9" fillId="0" borderId="0" xfId="42" applyNumberFormat="1" applyFont="1" applyFill="1" applyBorder="1" applyAlignment="1">
      <alignment horizontal="left"/>
    </xf>
    <xf numFmtId="175" fontId="9" fillId="0" borderId="0" xfId="42" applyNumberFormat="1" applyFont="1" applyFill="1" applyBorder="1" applyAlignment="1">
      <alignment horizontal="left"/>
    </xf>
    <xf numFmtId="171" fontId="9" fillId="0" borderId="0" xfId="42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71" fontId="9" fillId="0" borderId="0" xfId="42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4" fontId="9" fillId="0" borderId="0" xfId="59" applyNumberFormat="1" applyFont="1" applyFill="1">
      <alignment/>
      <protection/>
    </xf>
    <xf numFmtId="3" fontId="9" fillId="0" borderId="0" xfId="0" applyNumberFormat="1" applyFont="1" applyFill="1" applyAlignment="1">
      <alignment horizontal="left"/>
    </xf>
    <xf numFmtId="4" fontId="9" fillId="0" borderId="0" xfId="0" applyNumberFormat="1" applyFont="1" applyFill="1" applyAlignment="1">
      <alignment/>
    </xf>
    <xf numFmtId="171" fontId="9" fillId="0" borderId="0" xfId="42" applyNumberFormat="1" applyFont="1" applyFill="1" applyAlignment="1">
      <alignment/>
    </xf>
    <xf numFmtId="171" fontId="9" fillId="0" borderId="0" xfId="0" applyNumberFormat="1" applyFont="1" applyFill="1" applyAlignment="1">
      <alignment/>
    </xf>
    <xf numFmtId="0" fontId="50" fillId="0" borderId="0" xfId="0" applyFont="1" applyAlignment="1">
      <alignment/>
    </xf>
    <xf numFmtId="171" fontId="9" fillId="0" borderId="0" xfId="0" applyNumberFormat="1" applyFont="1" applyFill="1" applyAlignment="1">
      <alignment horizontal="right"/>
    </xf>
    <xf numFmtId="171" fontId="9" fillId="0" borderId="0" xfId="42" applyNumberFormat="1" applyFont="1" applyFill="1" applyAlignment="1">
      <alignment horizontal="right"/>
    </xf>
    <xf numFmtId="0" fontId="9" fillId="0" borderId="0" xfId="59" applyFont="1" applyFill="1" quotePrefix="1">
      <alignment/>
      <protection/>
    </xf>
    <xf numFmtId="170" fontId="9" fillId="0" borderId="0" xfId="59" applyNumberFormat="1" applyFont="1" applyFill="1">
      <alignment/>
      <protection/>
    </xf>
    <xf numFmtId="43" fontId="9" fillId="0" borderId="0" xfId="42" applyFont="1" applyFill="1" applyBorder="1" applyAlignment="1">
      <alignment horizontal="right"/>
    </xf>
    <xf numFmtId="175" fontId="9" fillId="0" borderId="0" xfId="42" applyNumberFormat="1" applyFont="1" applyFill="1" applyBorder="1" applyAlignment="1">
      <alignment horizontal="right"/>
    </xf>
    <xf numFmtId="3" fontId="9" fillId="33" borderId="12" xfId="59" applyNumberFormat="1" applyFont="1" applyFill="1" applyBorder="1" applyAlignment="1">
      <alignment horizontal="left" wrapText="1"/>
      <protection/>
    </xf>
    <xf numFmtId="0" fontId="9" fillId="0" borderId="13" xfId="0" applyFont="1" applyBorder="1" applyAlignment="1">
      <alignment horizontal="left"/>
    </xf>
    <xf numFmtId="0" fontId="1" fillId="0" borderId="28" xfId="59" applyFont="1" applyFill="1" applyBorder="1" applyAlignment="1">
      <alignment horizontal="left" wrapText="1"/>
      <protection/>
    </xf>
    <xf numFmtId="0" fontId="1" fillId="0" borderId="29" xfId="59" applyFont="1" applyFill="1" applyBorder="1" applyAlignment="1">
      <alignment horizontal="left" wrapText="1"/>
      <protection/>
    </xf>
    <xf numFmtId="3" fontId="1" fillId="33" borderId="23" xfId="59" applyNumberFormat="1" applyFont="1" applyFill="1" applyBorder="1" applyAlignment="1">
      <alignment horizontal="left" wrapText="1"/>
      <protection/>
    </xf>
    <xf numFmtId="3" fontId="1" fillId="33" borderId="24" xfId="59" applyNumberFormat="1" applyFont="1" applyFill="1" applyBorder="1" applyAlignment="1">
      <alignment horizontal="left" wrapText="1"/>
      <protection/>
    </xf>
    <xf numFmtId="0" fontId="1" fillId="0" borderId="12" xfId="59" applyFont="1" applyFill="1" applyBorder="1" applyAlignment="1">
      <alignment horizontal="left" wrapText="1"/>
      <protection/>
    </xf>
    <xf numFmtId="0" fontId="1" fillId="0" borderId="13" xfId="59" applyFont="1" applyFill="1" applyBorder="1" applyAlignment="1">
      <alignment horizontal="left"/>
      <protection/>
    </xf>
    <xf numFmtId="49" fontId="1" fillId="0" borderId="13" xfId="59" applyNumberFormat="1" applyFont="1" applyFill="1" applyBorder="1" applyAlignment="1">
      <alignment horizontal="left" wrapText="1"/>
      <protection/>
    </xf>
    <xf numFmtId="0" fontId="1" fillId="0" borderId="13" xfId="59" applyFont="1" applyFill="1" applyBorder="1" applyAlignment="1">
      <alignment horizontal="left" wrapText="1"/>
      <protection/>
    </xf>
    <xf numFmtId="0" fontId="8" fillId="0" borderId="0" xfId="0" applyFont="1" applyFill="1" applyAlignment="1">
      <alignment horizontal="center"/>
    </xf>
    <xf numFmtId="0" fontId="1" fillId="0" borderId="30" xfId="59" applyFont="1" applyFill="1" applyBorder="1" applyAlignment="1">
      <alignment horizontal="center" vertical="center" wrapText="1"/>
      <protection/>
    </xf>
    <xf numFmtId="0" fontId="1" fillId="0" borderId="26" xfId="59" applyFont="1" applyFill="1" applyBorder="1" applyAlignment="1">
      <alignment horizontal="center" vertical="center" wrapText="1"/>
      <protection/>
    </xf>
    <xf numFmtId="170" fontId="1" fillId="0" borderId="31" xfId="59" applyNumberFormat="1" applyFont="1" applyFill="1" applyBorder="1" applyAlignment="1">
      <alignment horizontal="center" vertical="center" wrapText="1"/>
      <protection/>
    </xf>
    <xf numFmtId="170" fontId="1" fillId="0" borderId="32" xfId="59" applyNumberFormat="1" applyFont="1" applyFill="1" applyBorder="1" applyAlignment="1">
      <alignment horizontal="center" vertical="center" wrapText="1"/>
      <protection/>
    </xf>
    <xf numFmtId="3" fontId="1" fillId="0" borderId="30" xfId="59" applyNumberFormat="1" applyFont="1" applyFill="1" applyBorder="1" applyAlignment="1">
      <alignment horizontal="center" vertical="center" wrapText="1"/>
      <protection/>
    </xf>
    <xf numFmtId="3" fontId="1" fillId="0" borderId="26" xfId="59" applyNumberFormat="1" applyFont="1" applyFill="1" applyBorder="1" applyAlignment="1">
      <alignment horizontal="center" vertical="center" wrapText="1"/>
      <protection/>
    </xf>
    <xf numFmtId="0" fontId="1" fillId="0" borderId="17" xfId="59" applyFont="1" applyFill="1" applyBorder="1" applyAlignment="1">
      <alignment horizontal="center" vertical="center" wrapText="1"/>
      <protection/>
    </xf>
    <xf numFmtId="0" fontId="1" fillId="0" borderId="33" xfId="59" applyFont="1" applyFill="1" applyBorder="1" applyAlignment="1">
      <alignment horizontal="center" vertical="center" wrapText="1"/>
      <protection/>
    </xf>
    <xf numFmtId="0" fontId="1" fillId="0" borderId="19" xfId="59" applyFont="1" applyFill="1" applyBorder="1" applyAlignment="1">
      <alignment horizontal="left" wrapText="1"/>
      <protection/>
    </xf>
    <xf numFmtId="0" fontId="0" fillId="0" borderId="34" xfId="0" applyBorder="1" applyAlignment="1">
      <alignment/>
    </xf>
    <xf numFmtId="0" fontId="3" fillId="0" borderId="34" xfId="59" applyFont="1" applyFill="1" applyBorder="1" applyAlignment="1">
      <alignment horizontal="right"/>
      <protection/>
    </xf>
    <xf numFmtId="0" fontId="3" fillId="0" borderId="10" xfId="59" applyFont="1" applyFill="1" applyBorder="1" applyAlignment="1">
      <alignment horizontal="right"/>
      <protection/>
    </xf>
    <xf numFmtId="0" fontId="1" fillId="0" borderId="34" xfId="59" applyFont="1" applyFill="1" applyBorder="1" applyAlignment="1">
      <alignment horizontal="left"/>
      <protection/>
    </xf>
    <xf numFmtId="0" fontId="1" fillId="0" borderId="12" xfId="59" applyFont="1" applyFill="1" applyBorder="1" applyAlignment="1">
      <alignment horizontal="left" vertical="center" wrapText="1"/>
      <protection/>
    </xf>
    <xf numFmtId="0" fontId="1" fillId="0" borderId="13" xfId="59" applyFont="1" applyFill="1" applyBorder="1" applyAlignment="1">
      <alignment horizontal="left" vertical="center"/>
      <protection/>
    </xf>
    <xf numFmtId="174" fontId="5" fillId="0" borderId="13" xfId="44" applyNumberFormat="1" applyFont="1" applyFill="1" applyBorder="1" applyAlignment="1">
      <alignment horizontal="right"/>
    </xf>
    <xf numFmtId="174" fontId="5" fillId="0" borderId="11" xfId="44" applyNumberFormat="1" applyFont="1" applyFill="1" applyBorder="1" applyAlignment="1">
      <alignment horizontal="right"/>
    </xf>
    <xf numFmtId="38" fontId="1" fillId="0" borderId="0" xfId="59" applyNumberFormat="1" applyFont="1" applyFill="1" applyBorder="1" applyAlignment="1">
      <alignment horizontal="center"/>
      <protection/>
    </xf>
    <xf numFmtId="9" fontId="5" fillId="0" borderId="13" xfId="45" applyNumberFormat="1" applyFont="1" applyFill="1" applyBorder="1" applyAlignment="1">
      <alignment horizontal="right"/>
    </xf>
    <xf numFmtId="9" fontId="5" fillId="0" borderId="11" xfId="45" applyNumberFormat="1" applyFont="1" applyFill="1" applyBorder="1" applyAlignment="1">
      <alignment horizontal="right"/>
    </xf>
    <xf numFmtId="0" fontId="8" fillId="0" borderId="2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59" applyFont="1" applyFill="1" applyBorder="1" applyAlignment="1">
      <alignment horizontal="left"/>
      <protection/>
    </xf>
    <xf numFmtId="0" fontId="5" fillId="0" borderId="34" xfId="59" applyFont="1" applyFill="1" applyBorder="1" applyAlignment="1">
      <alignment horizontal="right"/>
      <protection/>
    </xf>
    <xf numFmtId="0" fontId="5" fillId="0" borderId="10" xfId="59" applyFont="1" applyFill="1" applyBorder="1" applyAlignment="1">
      <alignment horizontal="right"/>
      <protection/>
    </xf>
    <xf numFmtId="174" fontId="1" fillId="0" borderId="13" xfId="45" applyNumberFormat="1" applyFont="1" applyFill="1" applyBorder="1" applyAlignment="1">
      <alignment horizontal="right"/>
    </xf>
    <xf numFmtId="174" fontId="1" fillId="0" borderId="11" xfId="45" applyNumberFormat="1" applyFont="1" applyFill="1" applyBorder="1" applyAlignment="1">
      <alignment horizontal="right"/>
    </xf>
    <xf numFmtId="0" fontId="1" fillId="0" borderId="29" xfId="59" applyFont="1" applyFill="1" applyBorder="1" applyAlignment="1">
      <alignment horizontal="left"/>
      <protection/>
    </xf>
    <xf numFmtId="174" fontId="5" fillId="0" borderId="13" xfId="45" applyNumberFormat="1" applyFont="1" applyFill="1" applyBorder="1" applyAlignment="1">
      <alignment horizontal="right"/>
    </xf>
    <xf numFmtId="174" fontId="5" fillId="0" borderId="11" xfId="45" applyNumberFormat="1" applyFont="1" applyFill="1" applyBorder="1" applyAlignment="1">
      <alignment horizontal="right"/>
    </xf>
    <xf numFmtId="37" fontId="5" fillId="0" borderId="13" xfId="45" applyNumberFormat="1" applyFont="1" applyFill="1" applyBorder="1" applyAlignment="1">
      <alignment horizontal="right"/>
    </xf>
    <xf numFmtId="37" fontId="5" fillId="0" borderId="11" xfId="45" applyNumberFormat="1" applyFont="1" applyFill="1" applyBorder="1" applyAlignment="1">
      <alignment horizontal="right"/>
    </xf>
    <xf numFmtId="0" fontId="13" fillId="0" borderId="2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59" applyFont="1" applyFill="1" applyBorder="1" applyAlignment="1">
      <alignment horizontal="left"/>
      <protection/>
    </xf>
    <xf numFmtId="0" fontId="9" fillId="0" borderId="19" xfId="59" applyFont="1" applyFill="1" applyBorder="1" applyAlignment="1">
      <alignment horizontal="left" wrapText="1"/>
      <protection/>
    </xf>
    <xf numFmtId="0" fontId="9" fillId="0" borderId="34" xfId="59" applyFont="1" applyFill="1" applyBorder="1" applyAlignment="1">
      <alignment horizontal="left"/>
      <protection/>
    </xf>
    <xf numFmtId="0" fontId="13" fillId="0" borderId="34" xfId="59" applyFont="1" applyFill="1" applyBorder="1" applyAlignment="1">
      <alignment horizontal="right"/>
      <protection/>
    </xf>
    <xf numFmtId="0" fontId="13" fillId="0" borderId="10" xfId="59" applyFont="1" applyFill="1" applyBorder="1" applyAlignment="1">
      <alignment horizontal="right"/>
      <protection/>
    </xf>
    <xf numFmtId="0" fontId="9" fillId="0" borderId="12" xfId="59" applyFont="1" applyFill="1" applyBorder="1" applyAlignment="1">
      <alignment horizontal="left" wrapText="1"/>
      <protection/>
    </xf>
    <xf numFmtId="0" fontId="9" fillId="0" borderId="13" xfId="59" applyFont="1" applyFill="1" applyBorder="1" applyAlignment="1">
      <alignment horizontal="left" wrapText="1"/>
      <protection/>
    </xf>
    <xf numFmtId="0" fontId="9" fillId="0" borderId="12" xfId="59" applyFont="1" applyFill="1" applyBorder="1" applyAlignment="1">
      <alignment horizontal="left" vertical="center" wrapText="1"/>
      <protection/>
    </xf>
    <xf numFmtId="0" fontId="9" fillId="0" borderId="13" xfId="59" applyFont="1" applyFill="1" applyBorder="1" applyAlignment="1">
      <alignment horizontal="left" vertical="center"/>
      <protection/>
    </xf>
    <xf numFmtId="37" fontId="13" fillId="0" borderId="13" xfId="45" applyNumberFormat="1" applyFont="1" applyFill="1" applyBorder="1" applyAlignment="1">
      <alignment horizontal="right"/>
    </xf>
    <xf numFmtId="37" fontId="13" fillId="0" borderId="11" xfId="45" applyNumberFormat="1" applyFont="1" applyFill="1" applyBorder="1" applyAlignment="1">
      <alignment horizontal="right"/>
    </xf>
    <xf numFmtId="0" fontId="9" fillId="0" borderId="13" xfId="59" applyFont="1" applyFill="1" applyBorder="1" applyAlignment="1">
      <alignment horizontal="left"/>
      <protection/>
    </xf>
    <xf numFmtId="174" fontId="13" fillId="0" borderId="13" xfId="45" applyNumberFormat="1" applyFont="1" applyFill="1" applyBorder="1" applyAlignment="1">
      <alignment horizontal="right"/>
    </xf>
    <xf numFmtId="174" fontId="13" fillId="0" borderId="11" xfId="45" applyNumberFormat="1" applyFont="1" applyFill="1" applyBorder="1" applyAlignment="1">
      <alignment horizontal="right"/>
    </xf>
    <xf numFmtId="174" fontId="9" fillId="0" borderId="13" xfId="45" applyNumberFormat="1" applyFont="1" applyFill="1" applyBorder="1" applyAlignment="1">
      <alignment horizontal="right"/>
    </xf>
    <xf numFmtId="174" fontId="9" fillId="0" borderId="11" xfId="45" applyNumberFormat="1" applyFont="1" applyFill="1" applyBorder="1" applyAlignment="1">
      <alignment horizontal="right"/>
    </xf>
    <xf numFmtId="0" fontId="9" fillId="0" borderId="28" xfId="59" applyFont="1" applyFill="1" applyBorder="1" applyAlignment="1">
      <alignment horizontal="left" wrapText="1"/>
      <protection/>
    </xf>
    <xf numFmtId="0" fontId="9" fillId="0" borderId="29" xfId="59" applyFont="1" applyFill="1" applyBorder="1" applyAlignment="1">
      <alignment horizontal="left"/>
      <protection/>
    </xf>
    <xf numFmtId="174" fontId="13" fillId="0" borderId="13" xfId="44" applyNumberFormat="1" applyFont="1" applyFill="1" applyBorder="1" applyAlignment="1">
      <alignment horizontal="right"/>
    </xf>
    <xf numFmtId="174" fontId="13" fillId="0" borderId="11" xfId="44" applyNumberFormat="1" applyFont="1" applyFill="1" applyBorder="1" applyAlignment="1">
      <alignment horizontal="right"/>
    </xf>
    <xf numFmtId="0" fontId="9" fillId="0" borderId="30" xfId="59" applyFont="1" applyFill="1" applyBorder="1" applyAlignment="1">
      <alignment horizontal="center" vertical="center" wrapText="1"/>
      <protection/>
    </xf>
    <xf numFmtId="0" fontId="9" fillId="0" borderId="26" xfId="59" applyFont="1" applyFill="1" applyBorder="1" applyAlignment="1">
      <alignment horizontal="center" vertical="center" wrapText="1"/>
      <protection/>
    </xf>
    <xf numFmtId="38" fontId="9" fillId="0" borderId="0" xfId="59" applyNumberFormat="1" applyFont="1" applyFill="1" applyBorder="1" applyAlignment="1">
      <alignment horizontal="center"/>
      <protection/>
    </xf>
    <xf numFmtId="0" fontId="9" fillId="0" borderId="29" xfId="59" applyFont="1" applyFill="1" applyBorder="1" applyAlignment="1">
      <alignment horizontal="left" wrapText="1"/>
      <protection/>
    </xf>
    <xf numFmtId="9" fontId="13" fillId="0" borderId="13" xfId="45" applyNumberFormat="1" applyFont="1" applyFill="1" applyBorder="1" applyAlignment="1">
      <alignment horizontal="right"/>
    </xf>
    <xf numFmtId="9" fontId="13" fillId="0" borderId="11" xfId="45" applyNumberFormat="1" applyFont="1" applyFill="1" applyBorder="1" applyAlignment="1">
      <alignment horizontal="right"/>
    </xf>
    <xf numFmtId="170" fontId="9" fillId="0" borderId="31" xfId="59" applyNumberFormat="1" applyFont="1" applyFill="1" applyBorder="1" applyAlignment="1">
      <alignment horizontal="center" vertical="center" wrapText="1"/>
      <protection/>
    </xf>
    <xf numFmtId="170" fontId="9" fillId="0" borderId="32" xfId="59" applyNumberFormat="1" applyFont="1" applyFill="1" applyBorder="1" applyAlignment="1">
      <alignment horizontal="center" vertical="center" wrapText="1"/>
      <protection/>
    </xf>
    <xf numFmtId="3" fontId="9" fillId="0" borderId="30" xfId="59" applyNumberFormat="1" applyFont="1" applyFill="1" applyBorder="1" applyAlignment="1">
      <alignment horizontal="center" vertical="center" wrapText="1"/>
      <protection/>
    </xf>
    <xf numFmtId="3" fontId="9" fillId="0" borderId="26" xfId="59" applyNumberFormat="1" applyFont="1" applyFill="1" applyBorder="1" applyAlignment="1">
      <alignment horizontal="center" vertical="center" wrapText="1"/>
      <protection/>
    </xf>
    <xf numFmtId="0" fontId="9" fillId="0" borderId="17" xfId="59" applyFont="1" applyFill="1" applyBorder="1" applyAlignment="1">
      <alignment horizontal="center" vertical="center" wrapText="1"/>
      <protection/>
    </xf>
    <xf numFmtId="0" fontId="9" fillId="0" borderId="33" xfId="59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_PaymentSchedule" xfId="44"/>
    <cellStyle name="Comma_Payment Schedule_PMT_48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PaymentSchedul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3">
      <pane ySplit="10" topLeftCell="A13" activePane="bottomLeft" state="frozen"/>
      <selection pane="topLeft" activeCell="A3" sqref="A3"/>
      <selection pane="bottomLeft" activeCell="C21" sqref="C21"/>
    </sheetView>
  </sheetViews>
  <sheetFormatPr defaultColWidth="9.140625" defaultRowHeight="12.75"/>
  <cols>
    <col min="1" max="1" width="4.421875" style="0" customWidth="1"/>
    <col min="2" max="2" width="10.8515625" style="0" customWidth="1"/>
    <col min="3" max="3" width="14.8515625" style="0" customWidth="1"/>
    <col min="4" max="4" width="15.28125" style="0" customWidth="1"/>
    <col min="5" max="5" width="12.421875" style="0" customWidth="1"/>
    <col min="6" max="6" width="18.00390625" style="0" customWidth="1"/>
    <col min="7" max="7" width="10.7109375" style="0" customWidth="1"/>
    <col min="8" max="8" width="17.7109375" style="0" customWidth="1"/>
    <col min="9" max="9" width="11.00390625" style="0" bestFit="1" customWidth="1"/>
    <col min="10" max="10" width="15.57421875" style="0" customWidth="1"/>
  </cols>
  <sheetData>
    <row r="1" spans="1:8" ht="12.75">
      <c r="A1" s="226" t="s">
        <v>107</v>
      </c>
      <c r="B1" s="226"/>
      <c r="C1" s="226"/>
      <c r="D1" s="226"/>
      <c r="E1" s="226"/>
      <c r="F1" s="226"/>
      <c r="G1" s="226"/>
      <c r="H1" s="226"/>
    </row>
    <row r="3" spans="1:10" ht="15.75" customHeight="1">
      <c r="A3" s="235" t="s">
        <v>0</v>
      </c>
      <c r="B3" s="236"/>
      <c r="C3" s="237" t="s">
        <v>52</v>
      </c>
      <c r="D3" s="237"/>
      <c r="E3" s="238"/>
      <c r="F3" s="235" t="s">
        <v>1</v>
      </c>
      <c r="G3" s="239"/>
      <c r="H3" s="1" t="s">
        <v>2</v>
      </c>
      <c r="J3" s="76" t="s">
        <v>117</v>
      </c>
    </row>
    <row r="4" spans="1:8" ht="28.5">
      <c r="A4" s="222" t="s">
        <v>3</v>
      </c>
      <c r="B4" s="225"/>
      <c r="C4" s="225"/>
      <c r="D4" s="225"/>
      <c r="E4" s="2">
        <v>320000</v>
      </c>
      <c r="F4" s="240" t="s">
        <v>4</v>
      </c>
      <c r="G4" s="241"/>
      <c r="H4" s="3" t="s">
        <v>5</v>
      </c>
    </row>
    <row r="5" spans="1:8" ht="15.75">
      <c r="A5" s="222" t="s">
        <v>6</v>
      </c>
      <c r="B5" s="225"/>
      <c r="C5" s="225"/>
      <c r="D5" s="225"/>
      <c r="E5" s="4">
        <v>24</v>
      </c>
      <c r="F5" s="222" t="s">
        <v>7</v>
      </c>
      <c r="G5" s="223"/>
      <c r="H5" s="2">
        <v>64000</v>
      </c>
    </row>
    <row r="6" spans="1:8" ht="15.75">
      <c r="A6" s="222" t="s">
        <v>8</v>
      </c>
      <c r="B6" s="225"/>
      <c r="C6" s="225"/>
      <c r="D6" s="225"/>
      <c r="E6" s="2">
        <f>E4-H7</f>
        <v>288000</v>
      </c>
      <c r="F6" s="222" t="s">
        <v>9</v>
      </c>
      <c r="G6" s="223"/>
      <c r="H6" s="2">
        <v>640</v>
      </c>
    </row>
    <row r="7" spans="1:10" ht="15.75" customHeight="1">
      <c r="A7" s="5"/>
      <c r="B7" s="224" t="s">
        <v>10</v>
      </c>
      <c r="C7" s="224"/>
      <c r="D7" s="6"/>
      <c r="E7" s="7">
        <f>E6-E8</f>
        <v>288000</v>
      </c>
      <c r="F7" s="222" t="s">
        <v>30</v>
      </c>
      <c r="G7" s="225"/>
      <c r="H7" s="2">
        <v>32000</v>
      </c>
      <c r="J7" s="43"/>
    </row>
    <row r="8" spans="1:10" ht="15.75">
      <c r="A8" s="5"/>
      <c r="B8" s="224" t="s">
        <v>11</v>
      </c>
      <c r="C8" s="224"/>
      <c r="D8" s="6"/>
      <c r="E8" s="7">
        <v>0</v>
      </c>
      <c r="F8" s="222" t="s">
        <v>31</v>
      </c>
      <c r="G8" s="223"/>
      <c r="H8" s="8">
        <v>1600</v>
      </c>
      <c r="J8" s="43"/>
    </row>
    <row r="9" spans="1:10" ht="15.75" customHeight="1">
      <c r="A9" s="222" t="s">
        <v>12</v>
      </c>
      <c r="B9" s="225"/>
      <c r="C9" s="225"/>
      <c r="D9" s="9"/>
      <c r="E9" s="10">
        <f>ROUND(PMT(I10,E5,-E6),2)</f>
        <v>12000</v>
      </c>
      <c r="F9" s="216" t="s">
        <v>33</v>
      </c>
      <c r="G9" s="217"/>
      <c r="H9" s="11">
        <v>0</v>
      </c>
      <c r="J9" s="43"/>
    </row>
    <row r="10" spans="1:10" ht="15.75">
      <c r="A10" s="218" t="s">
        <v>13</v>
      </c>
      <c r="B10" s="219"/>
      <c r="C10" s="219"/>
      <c r="D10" s="12"/>
      <c r="E10" s="13">
        <v>0.074</v>
      </c>
      <c r="F10" s="220" t="s">
        <v>14</v>
      </c>
      <c r="G10" s="221"/>
      <c r="H10" s="14" t="s">
        <v>15</v>
      </c>
      <c r="J10" s="43"/>
    </row>
    <row r="11" spans="1:10" ht="14.25">
      <c r="A11" s="227" t="s">
        <v>16</v>
      </c>
      <c r="B11" s="229" t="s">
        <v>17</v>
      </c>
      <c r="C11" s="231" t="s">
        <v>18</v>
      </c>
      <c r="D11" s="233" t="s">
        <v>19</v>
      </c>
      <c r="E11" s="234"/>
      <c r="F11" s="234"/>
      <c r="G11" s="234"/>
      <c r="H11" s="227" t="s">
        <v>20</v>
      </c>
      <c r="J11" s="43"/>
    </row>
    <row r="12" spans="1:8" ht="42.75">
      <c r="A12" s="228"/>
      <c r="B12" s="230"/>
      <c r="C12" s="232"/>
      <c r="D12" s="15" t="s">
        <v>21</v>
      </c>
      <c r="E12" s="15" t="s">
        <v>22</v>
      </c>
      <c r="F12" s="15" t="s">
        <v>23</v>
      </c>
      <c r="G12" s="16" t="s">
        <v>24</v>
      </c>
      <c r="H12" s="228"/>
    </row>
    <row r="13" spans="1:8" ht="14.25">
      <c r="A13" s="17"/>
      <c r="B13" s="18"/>
      <c r="C13" s="19"/>
      <c r="D13" s="20" t="s">
        <v>25</v>
      </c>
      <c r="E13" s="20" t="s">
        <v>26</v>
      </c>
      <c r="F13" s="20" t="s">
        <v>27</v>
      </c>
      <c r="G13" s="21" t="s">
        <v>28</v>
      </c>
      <c r="H13" s="22"/>
    </row>
    <row r="14" spans="1:8" ht="14.25">
      <c r="A14" s="23">
        <v>1</v>
      </c>
      <c r="B14" s="24">
        <v>39234</v>
      </c>
      <c r="C14" s="25">
        <v>288000</v>
      </c>
      <c r="D14" s="25">
        <v>11170.79</v>
      </c>
      <c r="E14" s="25">
        <v>0</v>
      </c>
      <c r="F14" s="25">
        <v>1776</v>
      </c>
      <c r="G14" s="26">
        <v>12946.79</v>
      </c>
      <c r="H14" s="25">
        <v>276829.21</v>
      </c>
    </row>
    <row r="15" spans="1:8" ht="14.25">
      <c r="A15" s="27">
        <v>2</v>
      </c>
      <c r="B15" s="28">
        <v>39264</v>
      </c>
      <c r="C15" s="29">
        <v>276829.21</v>
      </c>
      <c r="D15" s="29">
        <v>11239.68</v>
      </c>
      <c r="E15" s="29">
        <v>0</v>
      </c>
      <c r="F15" s="29">
        <v>1707.11</v>
      </c>
      <c r="G15" s="30">
        <v>12946.79</v>
      </c>
      <c r="H15" s="29">
        <v>265589.53</v>
      </c>
    </row>
    <row r="16" spans="1:8" ht="14.25">
      <c r="A16" s="27">
        <v>3</v>
      </c>
      <c r="B16" s="28">
        <v>39295</v>
      </c>
      <c r="C16" s="29">
        <v>265589.53</v>
      </c>
      <c r="D16" s="29">
        <v>11308.99</v>
      </c>
      <c r="E16" s="29">
        <v>0</v>
      </c>
      <c r="F16" s="29">
        <v>1637.8</v>
      </c>
      <c r="G16" s="30">
        <v>12946.79</v>
      </c>
      <c r="H16" s="29">
        <v>254280.54</v>
      </c>
    </row>
    <row r="17" spans="1:8" ht="14.25">
      <c r="A17" s="27">
        <v>4</v>
      </c>
      <c r="B17" s="28">
        <v>39326</v>
      </c>
      <c r="C17" s="29">
        <v>254280.54</v>
      </c>
      <c r="D17" s="29">
        <v>11378.73</v>
      </c>
      <c r="E17" s="29">
        <v>0</v>
      </c>
      <c r="F17" s="29">
        <v>1568.06</v>
      </c>
      <c r="G17" s="30">
        <v>12946.79</v>
      </c>
      <c r="H17" s="29">
        <v>242901.81</v>
      </c>
    </row>
    <row r="18" spans="1:8" ht="14.25">
      <c r="A18" s="27">
        <v>5</v>
      </c>
      <c r="B18" s="28">
        <v>39356</v>
      </c>
      <c r="C18" s="29">
        <v>242901.81</v>
      </c>
      <c r="D18" s="29">
        <v>11448.9</v>
      </c>
      <c r="E18" s="29">
        <v>0</v>
      </c>
      <c r="F18" s="29">
        <v>1497.89</v>
      </c>
      <c r="G18" s="30">
        <v>12946.79</v>
      </c>
      <c r="H18" s="29">
        <v>231452.91</v>
      </c>
    </row>
    <row r="19" spans="1:8" ht="14.25">
      <c r="A19" s="27">
        <v>6</v>
      </c>
      <c r="B19" s="28">
        <v>39387</v>
      </c>
      <c r="C19" s="29">
        <v>231452.91</v>
      </c>
      <c r="D19" s="29">
        <v>11519.5</v>
      </c>
      <c r="E19" s="29">
        <v>0</v>
      </c>
      <c r="F19" s="29">
        <v>1427.29</v>
      </c>
      <c r="G19" s="30">
        <v>12946.79</v>
      </c>
      <c r="H19" s="29">
        <v>219933.41</v>
      </c>
    </row>
    <row r="20" spans="1:9" ht="14.25">
      <c r="A20" s="27">
        <v>7</v>
      </c>
      <c r="B20" s="28">
        <v>39417</v>
      </c>
      <c r="C20" s="29">
        <v>219933.41</v>
      </c>
      <c r="D20" s="29">
        <v>11590.53</v>
      </c>
      <c r="E20" s="29">
        <v>0</v>
      </c>
      <c r="F20" s="29">
        <v>1356.26</v>
      </c>
      <c r="G20" s="30">
        <v>12946.79</v>
      </c>
      <c r="H20" s="29">
        <v>208342.88</v>
      </c>
      <c r="I20" s="40">
        <f>+C14-C20</f>
        <v>68066.59</v>
      </c>
    </row>
    <row r="21" spans="1:8" ht="14.25">
      <c r="A21" s="27">
        <v>8</v>
      </c>
      <c r="B21" s="28">
        <v>39448</v>
      </c>
      <c r="C21" s="29">
        <v>208342.88</v>
      </c>
      <c r="D21" s="29">
        <v>11662.01</v>
      </c>
      <c r="E21" s="29">
        <v>0</v>
      </c>
      <c r="F21" s="29">
        <v>1284.78</v>
      </c>
      <c r="G21" s="30">
        <v>12946.79</v>
      </c>
      <c r="H21" s="29">
        <v>196680.87</v>
      </c>
    </row>
    <row r="22" spans="1:8" ht="14.25">
      <c r="A22" s="27">
        <v>9</v>
      </c>
      <c r="B22" s="28">
        <v>39479</v>
      </c>
      <c r="C22" s="29">
        <v>196680.87</v>
      </c>
      <c r="D22" s="29">
        <v>11733.92</v>
      </c>
      <c r="E22" s="29">
        <v>0</v>
      </c>
      <c r="F22" s="29">
        <v>1212.87</v>
      </c>
      <c r="G22" s="30">
        <v>12946.79</v>
      </c>
      <c r="H22" s="29">
        <v>184946.95</v>
      </c>
    </row>
    <row r="23" spans="1:8" ht="14.25">
      <c r="A23" s="27">
        <v>10</v>
      </c>
      <c r="B23" s="28">
        <v>39508</v>
      </c>
      <c r="C23" s="29">
        <v>184946.95</v>
      </c>
      <c r="D23" s="29">
        <v>11806.28</v>
      </c>
      <c r="E23" s="29">
        <v>0</v>
      </c>
      <c r="F23" s="29">
        <v>1140.51</v>
      </c>
      <c r="G23" s="30">
        <v>12946.79</v>
      </c>
      <c r="H23" s="29">
        <v>173140.67</v>
      </c>
    </row>
    <row r="24" spans="1:8" ht="14.25">
      <c r="A24" s="27">
        <v>11</v>
      </c>
      <c r="B24" s="28">
        <v>39539</v>
      </c>
      <c r="C24" s="29">
        <v>173140.67</v>
      </c>
      <c r="D24" s="29">
        <v>11879.09</v>
      </c>
      <c r="E24" s="29">
        <v>0</v>
      </c>
      <c r="F24" s="29">
        <v>1067.7</v>
      </c>
      <c r="G24" s="30">
        <v>12946.79</v>
      </c>
      <c r="H24" s="29">
        <v>161261.58</v>
      </c>
    </row>
    <row r="25" spans="1:8" ht="14.25">
      <c r="A25" s="27">
        <v>12</v>
      </c>
      <c r="B25" s="28">
        <v>39569</v>
      </c>
      <c r="C25" s="29">
        <v>161261.58</v>
      </c>
      <c r="D25" s="29">
        <v>11952.34</v>
      </c>
      <c r="E25" s="29">
        <v>0</v>
      </c>
      <c r="F25" s="29">
        <v>994.45</v>
      </c>
      <c r="G25" s="30">
        <v>12946.79</v>
      </c>
      <c r="H25" s="29">
        <v>149309.24</v>
      </c>
    </row>
    <row r="26" spans="1:9" ht="14.25">
      <c r="A26" s="27">
        <v>13</v>
      </c>
      <c r="B26" s="28">
        <v>39600</v>
      </c>
      <c r="C26" s="29">
        <v>149309.24</v>
      </c>
      <c r="D26" s="29">
        <v>12026.05</v>
      </c>
      <c r="E26" s="29">
        <v>0</v>
      </c>
      <c r="F26" s="29">
        <v>920.74</v>
      </c>
      <c r="G26" s="30">
        <v>12946.79</v>
      </c>
      <c r="H26" s="29">
        <v>137283.19</v>
      </c>
      <c r="I26" s="40"/>
    </row>
    <row r="27" spans="1:8" ht="14.25">
      <c r="A27" s="27">
        <v>14</v>
      </c>
      <c r="B27" s="28">
        <v>39630</v>
      </c>
      <c r="C27" s="29">
        <v>137283.19</v>
      </c>
      <c r="D27" s="29">
        <v>12100.21</v>
      </c>
      <c r="E27" s="29">
        <v>0</v>
      </c>
      <c r="F27" s="29">
        <v>846.58</v>
      </c>
      <c r="G27" s="30">
        <v>12946.79</v>
      </c>
      <c r="H27" s="29">
        <v>125182.98</v>
      </c>
    </row>
    <row r="28" spans="1:8" ht="14.25">
      <c r="A28" s="27">
        <v>15</v>
      </c>
      <c r="B28" s="28">
        <v>39661</v>
      </c>
      <c r="C28" s="29">
        <v>125182.98</v>
      </c>
      <c r="D28" s="29">
        <v>12174.83</v>
      </c>
      <c r="E28" s="29">
        <v>0</v>
      </c>
      <c r="F28" s="29">
        <v>771.96</v>
      </c>
      <c r="G28" s="30">
        <v>12946.79</v>
      </c>
      <c r="H28" s="29">
        <v>113008.15</v>
      </c>
    </row>
    <row r="29" spans="1:8" ht="14.25">
      <c r="A29" s="27">
        <v>16</v>
      </c>
      <c r="B29" s="28">
        <v>39692</v>
      </c>
      <c r="C29" s="29">
        <v>113008.15</v>
      </c>
      <c r="D29" s="29">
        <v>12249.91</v>
      </c>
      <c r="E29" s="29">
        <v>0</v>
      </c>
      <c r="F29" s="29">
        <v>696.88</v>
      </c>
      <c r="G29" s="30">
        <v>12946.79</v>
      </c>
      <c r="H29" s="29">
        <v>100758.24</v>
      </c>
    </row>
    <row r="30" spans="1:8" ht="14.25">
      <c r="A30" s="27">
        <v>17</v>
      </c>
      <c r="B30" s="28">
        <v>39722</v>
      </c>
      <c r="C30" s="29">
        <v>100758.24</v>
      </c>
      <c r="D30" s="29">
        <v>12325.45</v>
      </c>
      <c r="E30" s="29">
        <v>0</v>
      </c>
      <c r="F30" s="29">
        <v>621.34</v>
      </c>
      <c r="G30" s="30">
        <v>12946.79</v>
      </c>
      <c r="H30" s="29">
        <v>88432.79</v>
      </c>
    </row>
    <row r="31" spans="1:8" ht="14.25">
      <c r="A31" s="27">
        <v>18</v>
      </c>
      <c r="B31" s="28">
        <v>39753</v>
      </c>
      <c r="C31" s="29">
        <v>88432.79</v>
      </c>
      <c r="D31" s="29">
        <v>12401.45</v>
      </c>
      <c r="E31" s="29">
        <v>0</v>
      </c>
      <c r="F31" s="29">
        <v>545.34</v>
      </c>
      <c r="G31" s="30">
        <v>12946.79</v>
      </c>
      <c r="H31" s="29">
        <v>76031.34</v>
      </c>
    </row>
    <row r="32" spans="1:9" ht="14.25">
      <c r="A32" s="27">
        <v>19</v>
      </c>
      <c r="B32" s="28">
        <v>39783</v>
      </c>
      <c r="C32" s="29">
        <v>76031.34</v>
      </c>
      <c r="D32" s="29">
        <v>12477.93</v>
      </c>
      <c r="E32" s="29">
        <v>0</v>
      </c>
      <c r="F32" s="29">
        <v>468.86</v>
      </c>
      <c r="G32" s="30">
        <v>12946.79</v>
      </c>
      <c r="H32" s="29">
        <v>63553.41</v>
      </c>
      <c r="I32" s="40">
        <f>SUM(D21:D32)</f>
        <v>144789.47</v>
      </c>
    </row>
    <row r="33" spans="1:8" ht="14.25">
      <c r="A33" s="27">
        <v>20</v>
      </c>
      <c r="B33" s="28">
        <v>39814</v>
      </c>
      <c r="C33" s="29">
        <v>63553.41</v>
      </c>
      <c r="D33" s="29">
        <v>12554.88</v>
      </c>
      <c r="E33" s="29">
        <v>0</v>
      </c>
      <c r="F33" s="29">
        <v>391.91</v>
      </c>
      <c r="G33" s="30">
        <v>12946.79</v>
      </c>
      <c r="H33" s="29">
        <v>50998.53</v>
      </c>
    </row>
    <row r="34" spans="1:8" ht="14.25">
      <c r="A34" s="27">
        <v>21</v>
      </c>
      <c r="B34" s="28">
        <v>39845</v>
      </c>
      <c r="C34" s="29">
        <v>50998.53</v>
      </c>
      <c r="D34" s="29">
        <v>12632.3</v>
      </c>
      <c r="E34" s="29">
        <v>0</v>
      </c>
      <c r="F34" s="29">
        <v>314.49</v>
      </c>
      <c r="G34" s="30">
        <v>12946.79</v>
      </c>
      <c r="H34" s="29">
        <v>38366.23</v>
      </c>
    </row>
    <row r="35" spans="1:8" ht="14.25">
      <c r="A35" s="27">
        <v>22</v>
      </c>
      <c r="B35" s="28">
        <v>39873</v>
      </c>
      <c r="C35" s="29">
        <v>38366.23</v>
      </c>
      <c r="D35" s="29">
        <v>12710.2</v>
      </c>
      <c r="E35" s="29">
        <v>0</v>
      </c>
      <c r="F35" s="29">
        <v>236.59</v>
      </c>
      <c r="G35" s="30">
        <v>12946.79</v>
      </c>
      <c r="H35" s="29">
        <v>25656.03</v>
      </c>
    </row>
    <row r="36" spans="1:8" ht="14.25">
      <c r="A36" s="27">
        <v>23</v>
      </c>
      <c r="B36" s="28">
        <v>39904</v>
      </c>
      <c r="C36" s="29">
        <v>25656.03</v>
      </c>
      <c r="D36" s="29">
        <v>12788.58</v>
      </c>
      <c r="E36" s="29">
        <v>0</v>
      </c>
      <c r="F36" s="29">
        <v>158.21</v>
      </c>
      <c r="G36" s="30">
        <v>12946.79</v>
      </c>
      <c r="H36" s="29">
        <v>12867.45</v>
      </c>
    </row>
    <row r="37" spans="1:8" ht="14.25">
      <c r="A37" s="27">
        <v>24</v>
      </c>
      <c r="B37" s="28">
        <v>39934</v>
      </c>
      <c r="C37" s="29">
        <v>12867.45</v>
      </c>
      <c r="D37" s="29">
        <v>12867.45</v>
      </c>
      <c r="E37" s="29">
        <v>0</v>
      </c>
      <c r="F37" s="29">
        <v>79.35</v>
      </c>
      <c r="G37" s="30">
        <v>12946.8</v>
      </c>
      <c r="H37" s="29">
        <v>0</v>
      </c>
    </row>
    <row r="38" spans="1:8" ht="30">
      <c r="A38" s="31"/>
      <c r="B38" s="32" t="s">
        <v>29</v>
      </c>
      <c r="C38" s="33"/>
      <c r="D38" s="34">
        <f>SUM(D14:D37)</f>
        <v>288000</v>
      </c>
      <c r="E38" s="34">
        <f>SUM(E14:E37)</f>
        <v>0</v>
      </c>
      <c r="F38" s="34">
        <f>SUM(F14:F37)</f>
        <v>22722.970000000005</v>
      </c>
      <c r="G38" s="34">
        <f>SUM(G14:G37)</f>
        <v>310722.97000000003</v>
      </c>
      <c r="H38" s="35"/>
    </row>
    <row r="40" ht="12.75">
      <c r="A40" t="s">
        <v>102</v>
      </c>
    </row>
    <row r="41" ht="12.75">
      <c r="A41" s="53" t="s">
        <v>100</v>
      </c>
    </row>
    <row r="42" spans="1:5" s="36" customFormat="1" ht="12.75">
      <c r="A42" s="36" t="s">
        <v>57</v>
      </c>
      <c r="E42" s="36" t="s">
        <v>58</v>
      </c>
    </row>
    <row r="43" spans="1:8" ht="12.75">
      <c r="A43">
        <v>1</v>
      </c>
      <c r="B43" t="s">
        <v>59</v>
      </c>
      <c r="E43" t="s">
        <v>66</v>
      </c>
      <c r="H43" s="37">
        <v>32000</v>
      </c>
    </row>
    <row r="44" spans="2:8" ht="14.25">
      <c r="B44" t="s">
        <v>60</v>
      </c>
      <c r="E44" t="s">
        <v>67</v>
      </c>
      <c r="H44" s="38">
        <v>64000</v>
      </c>
    </row>
    <row r="45" spans="2:9" ht="12.75">
      <c r="B45" t="s">
        <v>61</v>
      </c>
      <c r="E45" t="s">
        <v>68</v>
      </c>
      <c r="H45" s="46" t="s">
        <v>34</v>
      </c>
      <c r="I45" s="41"/>
    </row>
    <row r="46" spans="2:10" ht="14.25">
      <c r="B46" t="s">
        <v>83</v>
      </c>
      <c r="E46" t="s">
        <v>69</v>
      </c>
      <c r="H46" s="39">
        <v>1600</v>
      </c>
      <c r="J46" t="s">
        <v>110</v>
      </c>
    </row>
    <row r="47" spans="5:8" ht="12.75">
      <c r="E47" t="s">
        <v>63</v>
      </c>
      <c r="H47" s="45" t="s">
        <v>39</v>
      </c>
    </row>
    <row r="49" spans="1:10" ht="14.25">
      <c r="A49">
        <v>2</v>
      </c>
      <c r="B49" t="s">
        <v>62</v>
      </c>
      <c r="E49" t="s">
        <v>64</v>
      </c>
      <c r="H49" s="7">
        <v>320000</v>
      </c>
      <c r="J49" t="s">
        <v>111</v>
      </c>
    </row>
    <row r="50" spans="5:10" ht="12.75">
      <c r="E50" t="s">
        <v>70</v>
      </c>
      <c r="H50" s="40">
        <f>+H49-H51</f>
        <v>251933.41</v>
      </c>
      <c r="J50" t="s">
        <v>109</v>
      </c>
    </row>
    <row r="51" spans="5:10" ht="12.75">
      <c r="E51" t="s">
        <v>65</v>
      </c>
      <c r="H51" s="40">
        <v>68066.59</v>
      </c>
      <c r="J51" t="s">
        <v>108</v>
      </c>
    </row>
    <row r="52" ht="12.75">
      <c r="H52" s="40"/>
    </row>
    <row r="53" spans="1:8" ht="12.75">
      <c r="A53">
        <v>3</v>
      </c>
      <c r="B53" t="s">
        <v>71</v>
      </c>
      <c r="E53" t="s">
        <v>74</v>
      </c>
      <c r="H53" s="44" t="s">
        <v>35</v>
      </c>
    </row>
    <row r="54" spans="2:9" ht="12.75">
      <c r="B54" t="s">
        <v>72</v>
      </c>
      <c r="E54" t="s">
        <v>75</v>
      </c>
      <c r="H54" s="44" t="s">
        <v>34</v>
      </c>
      <c r="I54" s="41"/>
    </row>
    <row r="55" spans="2:8" ht="12.75">
      <c r="B55" t="s">
        <v>73</v>
      </c>
      <c r="E55" t="s">
        <v>76</v>
      </c>
      <c r="H55" s="44" t="s">
        <v>36</v>
      </c>
    </row>
    <row r="57" spans="1:10" ht="12.75">
      <c r="A57">
        <v>4</v>
      </c>
      <c r="B57" t="s">
        <v>77</v>
      </c>
      <c r="E57" t="s">
        <v>66</v>
      </c>
      <c r="H57" s="37">
        <v>144789.47</v>
      </c>
      <c r="J57" t="s">
        <v>112</v>
      </c>
    </row>
    <row r="58" spans="2:8" ht="12.75">
      <c r="B58" t="s">
        <v>78</v>
      </c>
      <c r="E58" t="s">
        <v>80</v>
      </c>
      <c r="H58" s="42">
        <f>H57</f>
        <v>144789.47</v>
      </c>
    </row>
    <row r="60" spans="1:10" ht="12.75">
      <c r="A60">
        <v>5</v>
      </c>
      <c r="B60" t="s">
        <v>79</v>
      </c>
      <c r="E60" t="s">
        <v>81</v>
      </c>
      <c r="H60" s="37">
        <v>1776</v>
      </c>
      <c r="J60" t="s">
        <v>113</v>
      </c>
    </row>
    <row r="61" spans="5:10" ht="12.75">
      <c r="E61" t="s">
        <v>82</v>
      </c>
      <c r="H61" s="37">
        <v>11170.79</v>
      </c>
      <c r="J61" t="s">
        <v>114</v>
      </c>
    </row>
    <row r="62" spans="5:8" ht="12.75">
      <c r="E62" t="s">
        <v>76</v>
      </c>
      <c r="H62" s="42">
        <f>SUM(H60:H61)</f>
        <v>12946.79</v>
      </c>
    </row>
    <row r="64" spans="1:5" ht="12.75">
      <c r="A64">
        <v>6</v>
      </c>
      <c r="B64" t="s">
        <v>84</v>
      </c>
      <c r="E64" t="s">
        <v>85</v>
      </c>
    </row>
    <row r="65" ht="12.75">
      <c r="E65" t="s">
        <v>86</v>
      </c>
    </row>
    <row r="66" ht="12.75">
      <c r="B66" t="s">
        <v>88</v>
      </c>
    </row>
    <row r="67" ht="12.75">
      <c r="B67" t="s">
        <v>87</v>
      </c>
    </row>
    <row r="69" spans="1:2" ht="12.75">
      <c r="A69">
        <v>7</v>
      </c>
      <c r="B69" t="s">
        <v>89</v>
      </c>
    </row>
    <row r="70" spans="2:8" ht="12.75">
      <c r="B70" t="s">
        <v>90</v>
      </c>
      <c r="E70" t="s">
        <v>99</v>
      </c>
      <c r="H70" s="44" t="s">
        <v>38</v>
      </c>
    </row>
    <row r="71" spans="5:10" ht="12.75">
      <c r="E71" t="s">
        <v>91</v>
      </c>
      <c r="H71" s="45" t="s">
        <v>37</v>
      </c>
      <c r="J71" t="s">
        <v>116</v>
      </c>
    </row>
    <row r="72" spans="5:10" ht="14.25">
      <c r="E72" t="s">
        <v>76</v>
      </c>
      <c r="H72" s="38">
        <v>640</v>
      </c>
      <c r="J72" t="s">
        <v>115</v>
      </c>
    </row>
    <row r="73" ht="14.25">
      <c r="H73" s="38"/>
    </row>
    <row r="74" spans="2:5" ht="12.75">
      <c r="B74" t="s">
        <v>92</v>
      </c>
      <c r="E74" t="s">
        <v>93</v>
      </c>
    </row>
    <row r="75" ht="12.75">
      <c r="E75" t="s">
        <v>94</v>
      </c>
    </row>
  </sheetData>
  <sheetProtection/>
  <mergeCells count="23">
    <mergeCell ref="A5:D5"/>
    <mergeCell ref="F5:G5"/>
    <mergeCell ref="C3:E3"/>
    <mergeCell ref="F3:G3"/>
    <mergeCell ref="A4:D4"/>
    <mergeCell ref="F4:G4"/>
    <mergeCell ref="A1:H1"/>
    <mergeCell ref="H11:H12"/>
    <mergeCell ref="A11:A12"/>
    <mergeCell ref="B11:B12"/>
    <mergeCell ref="C11:C12"/>
    <mergeCell ref="D11:G11"/>
    <mergeCell ref="A9:C9"/>
    <mergeCell ref="B8:C8"/>
    <mergeCell ref="F8:G8"/>
    <mergeCell ref="A3:B3"/>
    <mergeCell ref="F9:G9"/>
    <mergeCell ref="A10:C10"/>
    <mergeCell ref="F10:G10"/>
    <mergeCell ref="F6:G6"/>
    <mergeCell ref="B7:C7"/>
    <mergeCell ref="F7:G7"/>
    <mergeCell ref="A6:D6"/>
  </mergeCells>
  <printOptions/>
  <pageMargins left="0.33" right="0.29" top="1" bottom="1.7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3"/>
  <sheetViews>
    <sheetView view="pageBreakPreview" zoomScale="115" zoomScaleNormal="110" zoomScaleSheetLayoutView="115" zoomScalePageLayoutView="0" workbookViewId="0" topLeftCell="A58">
      <selection activeCell="E66" sqref="E66"/>
    </sheetView>
  </sheetViews>
  <sheetFormatPr defaultColWidth="9.140625" defaultRowHeight="12.75"/>
  <cols>
    <col min="1" max="1" width="4.57421875" style="69" customWidth="1"/>
    <col min="2" max="2" width="13.57421875" style="118" customWidth="1"/>
    <col min="3" max="3" width="15.8515625" style="12" customWidth="1"/>
    <col min="4" max="4" width="11.421875" style="12" bestFit="1" customWidth="1"/>
    <col min="5" max="5" width="15.140625" style="12" customWidth="1"/>
    <col min="6" max="6" width="11.00390625" style="12" customWidth="1"/>
    <col min="7" max="7" width="11.28125" style="12" customWidth="1"/>
    <col min="8" max="8" width="19.57421875" style="69" customWidth="1"/>
    <col min="9" max="9" width="16.421875" style="69" customWidth="1"/>
    <col min="10" max="10" width="10.140625" style="12" customWidth="1"/>
    <col min="11" max="11" width="12.8515625" style="69" customWidth="1"/>
    <col min="12" max="16384" width="9.140625" style="69" customWidth="1"/>
  </cols>
  <sheetData>
    <row r="1" spans="1:8" ht="17.25" customHeight="1">
      <c r="A1" s="247" t="s">
        <v>106</v>
      </c>
      <c r="B1" s="248"/>
      <c r="C1" s="248"/>
      <c r="D1" s="248"/>
      <c r="E1" s="248"/>
      <c r="F1" s="248"/>
      <c r="G1" s="248"/>
      <c r="H1" s="248"/>
    </row>
    <row r="2" spans="1:8" ht="5.25" customHeight="1">
      <c r="A2" s="121"/>
      <c r="B2" s="48"/>
      <c r="C2" s="48"/>
      <c r="D2" s="48"/>
      <c r="E2" s="48"/>
      <c r="F2" s="48"/>
      <c r="G2" s="48"/>
      <c r="H2" s="48"/>
    </row>
    <row r="3" spans="1:8" ht="5.25" customHeight="1">
      <c r="A3" s="249"/>
      <c r="B3" s="249"/>
      <c r="C3" s="249"/>
      <c r="D3" s="249"/>
      <c r="E3" s="249"/>
      <c r="F3" s="249"/>
      <c r="G3" s="249"/>
      <c r="H3" s="249"/>
    </row>
    <row r="4" spans="1:8" ht="5.25" customHeight="1">
      <c r="A4" s="122"/>
      <c r="B4" s="85"/>
      <c r="C4" s="85"/>
      <c r="D4" s="85"/>
      <c r="E4" s="85"/>
      <c r="F4" s="85"/>
      <c r="G4" s="85"/>
      <c r="H4" s="85"/>
    </row>
    <row r="5" spans="1:8" ht="5.25" customHeight="1">
      <c r="A5" s="123"/>
      <c r="B5" s="48"/>
      <c r="C5" s="48"/>
      <c r="D5" s="48"/>
      <c r="E5" s="48"/>
      <c r="F5" s="69"/>
      <c r="G5" s="69"/>
      <c r="H5" s="48"/>
    </row>
    <row r="6" spans="1:8" ht="12" customHeight="1">
      <c r="A6" s="235" t="s">
        <v>121</v>
      </c>
      <c r="B6" s="239"/>
      <c r="C6" s="250" t="s">
        <v>52</v>
      </c>
      <c r="D6" s="250"/>
      <c r="E6" s="251"/>
      <c r="F6" s="235" t="s">
        <v>122</v>
      </c>
      <c r="G6" s="239"/>
      <c r="H6" s="65" t="s">
        <v>56</v>
      </c>
    </row>
    <row r="7" spans="1:8" ht="12" customHeight="1">
      <c r="A7" s="222" t="s">
        <v>3</v>
      </c>
      <c r="B7" s="225"/>
      <c r="C7" s="225"/>
      <c r="D7" s="63" t="s">
        <v>49</v>
      </c>
      <c r="E7" s="133">
        <v>1000000000</v>
      </c>
      <c r="F7" s="240" t="s">
        <v>4</v>
      </c>
      <c r="G7" s="241"/>
      <c r="H7" s="3"/>
    </row>
    <row r="8" spans="1:8" ht="12" customHeight="1">
      <c r="A8" s="222" t="s">
        <v>123</v>
      </c>
      <c r="B8" s="225"/>
      <c r="C8" s="225"/>
      <c r="D8" s="257">
        <v>36</v>
      </c>
      <c r="E8" s="258"/>
      <c r="F8" s="222" t="s">
        <v>41</v>
      </c>
      <c r="G8" s="223"/>
      <c r="H8" s="66">
        <v>160000000</v>
      </c>
    </row>
    <row r="9" spans="1:8" ht="12" customHeight="1">
      <c r="A9" s="222" t="s">
        <v>124</v>
      </c>
      <c r="B9" s="225"/>
      <c r="C9" s="225"/>
      <c r="D9" s="255">
        <f>+E7-H10</f>
        <v>850000000</v>
      </c>
      <c r="E9" s="256"/>
      <c r="F9" s="222" t="s">
        <v>42</v>
      </c>
      <c r="G9" s="223"/>
      <c r="H9" s="66">
        <v>5600000</v>
      </c>
    </row>
    <row r="10" spans="1:8" ht="12" customHeight="1">
      <c r="A10" s="5"/>
      <c r="B10" s="82" t="s">
        <v>43</v>
      </c>
      <c r="C10" s="83"/>
      <c r="D10" s="252">
        <f>ROUND(D9/1.1,0)</f>
        <v>772727273</v>
      </c>
      <c r="E10" s="253"/>
      <c r="F10" s="222" t="s">
        <v>44</v>
      </c>
      <c r="G10" s="223"/>
      <c r="H10" s="66">
        <f>E7*15%</f>
        <v>150000000</v>
      </c>
    </row>
    <row r="11" spans="1:8" ht="12" customHeight="1">
      <c r="A11" s="5"/>
      <c r="B11" s="82" t="s">
        <v>45</v>
      </c>
      <c r="C11" s="86"/>
      <c r="D11" s="252">
        <f>ROUND(D10*10%,0)</f>
        <v>77272727</v>
      </c>
      <c r="E11" s="253"/>
      <c r="F11" s="218" t="s">
        <v>46</v>
      </c>
      <c r="G11" s="254"/>
      <c r="H11" s="67">
        <v>8000000</v>
      </c>
    </row>
    <row r="12" spans="1:8" ht="12" customHeight="1">
      <c r="A12" s="222" t="s">
        <v>125</v>
      </c>
      <c r="B12" s="223"/>
      <c r="C12" s="78"/>
      <c r="D12" s="242">
        <f>ROUND(PMT(D13,D8,-D9),0)</f>
        <v>28232163</v>
      </c>
      <c r="E12" s="243"/>
      <c r="F12" s="87" t="s">
        <v>47</v>
      </c>
      <c r="G12" s="86"/>
      <c r="H12" s="11">
        <v>0</v>
      </c>
    </row>
    <row r="13" spans="1:15" ht="12" customHeight="1">
      <c r="A13" s="218" t="s">
        <v>126</v>
      </c>
      <c r="B13" s="219"/>
      <c r="C13" s="219"/>
      <c r="D13" s="245">
        <v>0.01</v>
      </c>
      <c r="E13" s="246"/>
      <c r="F13" s="88" t="s">
        <v>48</v>
      </c>
      <c r="G13" s="89"/>
      <c r="H13" s="68" t="s">
        <v>49</v>
      </c>
      <c r="I13" s="70"/>
      <c r="J13" s="78"/>
      <c r="K13" s="90"/>
      <c r="L13" s="91"/>
      <c r="M13" s="91"/>
      <c r="N13" s="91"/>
      <c r="O13" s="91"/>
    </row>
    <row r="14" spans="1:15" s="93" customFormat="1" ht="12" customHeight="1">
      <c r="A14" s="227" t="s">
        <v>16</v>
      </c>
      <c r="B14" s="229" t="s">
        <v>17</v>
      </c>
      <c r="C14" s="231" t="s">
        <v>18</v>
      </c>
      <c r="D14" s="233" t="s">
        <v>19</v>
      </c>
      <c r="E14" s="234"/>
      <c r="F14" s="234"/>
      <c r="G14" s="234"/>
      <c r="H14" s="227" t="s">
        <v>20</v>
      </c>
      <c r="I14" s="71"/>
      <c r="J14" s="79"/>
      <c r="K14" s="92"/>
      <c r="L14" s="92"/>
      <c r="M14" s="92"/>
      <c r="N14" s="92"/>
      <c r="O14" s="92"/>
    </row>
    <row r="15" spans="1:15" s="93" customFormat="1" ht="12" customHeight="1">
      <c r="A15" s="228"/>
      <c r="B15" s="230"/>
      <c r="C15" s="232"/>
      <c r="D15" s="15" t="s">
        <v>21</v>
      </c>
      <c r="E15" s="15" t="s">
        <v>50</v>
      </c>
      <c r="F15" s="15" t="s">
        <v>23</v>
      </c>
      <c r="G15" s="16" t="s">
        <v>24</v>
      </c>
      <c r="H15" s="228"/>
      <c r="I15" s="72"/>
      <c r="J15" s="80"/>
      <c r="K15" s="92"/>
      <c r="L15" s="92"/>
      <c r="M15" s="92"/>
      <c r="N15" s="92"/>
      <c r="O15" s="92"/>
    </row>
    <row r="16" spans="1:15" s="93" customFormat="1" ht="12" customHeight="1">
      <c r="A16" s="17"/>
      <c r="B16" s="18"/>
      <c r="C16" s="19"/>
      <c r="D16" s="20" t="s">
        <v>25</v>
      </c>
      <c r="E16" s="20" t="s">
        <v>26</v>
      </c>
      <c r="F16" s="20" t="s">
        <v>51</v>
      </c>
      <c r="G16" s="21" t="s">
        <v>28</v>
      </c>
      <c r="H16" s="22"/>
      <c r="I16" s="244"/>
      <c r="J16" s="244"/>
      <c r="K16" s="70"/>
      <c r="L16" s="92"/>
      <c r="M16" s="92"/>
      <c r="N16" s="92"/>
      <c r="O16" s="92"/>
    </row>
    <row r="17" spans="1:15" s="93" customFormat="1" ht="12" customHeight="1">
      <c r="A17" s="27">
        <v>0</v>
      </c>
      <c r="B17" s="94">
        <v>39149</v>
      </c>
      <c r="C17" s="95">
        <f>D9</f>
        <v>850000000</v>
      </c>
      <c r="D17" s="95">
        <f aca="true" t="shared" si="0" ref="D17:D51">G17-F17-E17</f>
        <v>17585698</v>
      </c>
      <c r="E17" s="95">
        <f>ROUND($D$11/$D$8,0)</f>
        <v>2146465</v>
      </c>
      <c r="F17" s="95">
        <f aca="true" t="shared" si="1" ref="F17:F53">ROUND(C17*$D$13,0)</f>
        <v>8500000</v>
      </c>
      <c r="G17" s="96">
        <f aca="true" t="shared" si="2" ref="G17:G51">$D$12</f>
        <v>28232163</v>
      </c>
      <c r="H17" s="97">
        <f aca="true" t="shared" si="3" ref="H17:H52">C17-D17-E17</f>
        <v>830267837</v>
      </c>
      <c r="I17" s="73"/>
      <c r="J17" s="81"/>
      <c r="K17" s="70"/>
      <c r="L17" s="92"/>
      <c r="M17" s="92"/>
      <c r="N17" s="92"/>
      <c r="O17" s="92"/>
    </row>
    <row r="18" spans="1:15" s="93" customFormat="1" ht="12" customHeight="1">
      <c r="A18" s="27">
        <v>1</v>
      </c>
      <c r="B18" s="94">
        <v>39177</v>
      </c>
      <c r="C18" s="95">
        <f aca="true" t="shared" si="4" ref="C18:C53">C17-D17-E17</f>
        <v>830267837</v>
      </c>
      <c r="D18" s="95">
        <f t="shared" si="0"/>
        <v>17783020</v>
      </c>
      <c r="E18" s="95">
        <f aca="true" t="shared" si="5" ref="E18:E53">ROUND($D$11/$D$8,0)</f>
        <v>2146465</v>
      </c>
      <c r="F18" s="95">
        <f t="shared" si="1"/>
        <v>8302678</v>
      </c>
      <c r="G18" s="96">
        <f t="shared" si="2"/>
        <v>28232163</v>
      </c>
      <c r="H18" s="97">
        <f t="shared" si="3"/>
        <v>810338352</v>
      </c>
      <c r="I18" s="73"/>
      <c r="J18" s="81"/>
      <c r="K18" s="70"/>
      <c r="L18" s="92"/>
      <c r="M18" s="92"/>
      <c r="N18" s="92"/>
      <c r="O18" s="92"/>
    </row>
    <row r="19" spans="1:15" s="93" customFormat="1" ht="12" customHeight="1">
      <c r="A19" s="27">
        <v>2</v>
      </c>
      <c r="B19" s="94">
        <v>39207</v>
      </c>
      <c r="C19" s="95">
        <f t="shared" si="4"/>
        <v>810338352</v>
      </c>
      <c r="D19" s="95">
        <f t="shared" si="0"/>
        <v>17982314</v>
      </c>
      <c r="E19" s="95">
        <f t="shared" si="5"/>
        <v>2146465</v>
      </c>
      <c r="F19" s="95">
        <f t="shared" si="1"/>
        <v>8103384</v>
      </c>
      <c r="G19" s="96">
        <f t="shared" si="2"/>
        <v>28232163</v>
      </c>
      <c r="H19" s="97">
        <f t="shared" si="3"/>
        <v>790209573</v>
      </c>
      <c r="I19" s="73"/>
      <c r="J19" s="81"/>
      <c r="K19" s="70"/>
      <c r="L19" s="92"/>
      <c r="M19" s="92"/>
      <c r="N19" s="92"/>
      <c r="O19" s="92"/>
    </row>
    <row r="20" spans="1:11" s="93" customFormat="1" ht="12" customHeight="1">
      <c r="A20" s="27">
        <v>3</v>
      </c>
      <c r="B20" s="94">
        <v>39238</v>
      </c>
      <c r="C20" s="95">
        <f t="shared" si="4"/>
        <v>790209573</v>
      </c>
      <c r="D20" s="95">
        <f t="shared" si="0"/>
        <v>18183602</v>
      </c>
      <c r="E20" s="95">
        <f t="shared" si="5"/>
        <v>2146465</v>
      </c>
      <c r="F20" s="95">
        <f t="shared" si="1"/>
        <v>7902096</v>
      </c>
      <c r="G20" s="96">
        <f t="shared" si="2"/>
        <v>28232163</v>
      </c>
      <c r="H20" s="97">
        <f t="shared" si="3"/>
        <v>769879506</v>
      </c>
      <c r="I20" s="55"/>
      <c r="J20" s="12"/>
      <c r="K20" s="98"/>
    </row>
    <row r="21" spans="1:11" ht="12" customHeight="1">
      <c r="A21" s="27">
        <v>4</v>
      </c>
      <c r="B21" s="94">
        <v>39268</v>
      </c>
      <c r="C21" s="95">
        <f t="shared" si="4"/>
        <v>769879506</v>
      </c>
      <c r="D21" s="95">
        <f t="shared" si="0"/>
        <v>18386903</v>
      </c>
      <c r="E21" s="95">
        <f t="shared" si="5"/>
        <v>2146465</v>
      </c>
      <c r="F21" s="95">
        <f t="shared" si="1"/>
        <v>7698795</v>
      </c>
      <c r="G21" s="96">
        <f t="shared" si="2"/>
        <v>28232163</v>
      </c>
      <c r="H21" s="97">
        <f t="shared" si="3"/>
        <v>749346138</v>
      </c>
      <c r="I21" s="55"/>
      <c r="J21" s="56"/>
      <c r="K21" s="98"/>
    </row>
    <row r="22" spans="1:11" ht="12" customHeight="1">
      <c r="A22" s="27">
        <v>5</v>
      </c>
      <c r="B22" s="94">
        <v>39299</v>
      </c>
      <c r="C22" s="95">
        <f t="shared" si="4"/>
        <v>749346138</v>
      </c>
      <c r="D22" s="95">
        <f t="shared" si="0"/>
        <v>18592237</v>
      </c>
      <c r="E22" s="95">
        <f t="shared" si="5"/>
        <v>2146465</v>
      </c>
      <c r="F22" s="95">
        <f t="shared" si="1"/>
        <v>7493461</v>
      </c>
      <c r="G22" s="96">
        <f t="shared" si="2"/>
        <v>28232163</v>
      </c>
      <c r="H22" s="97">
        <f t="shared" si="3"/>
        <v>728607436</v>
      </c>
      <c r="I22" s="55"/>
      <c r="J22" s="56"/>
      <c r="K22" s="98"/>
    </row>
    <row r="23" spans="1:11" ht="12" customHeight="1">
      <c r="A23" s="27">
        <v>6</v>
      </c>
      <c r="B23" s="94">
        <v>39330</v>
      </c>
      <c r="C23" s="95">
        <f t="shared" si="4"/>
        <v>728607436</v>
      </c>
      <c r="D23" s="95">
        <f t="shared" si="0"/>
        <v>18799624</v>
      </c>
      <c r="E23" s="95">
        <f t="shared" si="5"/>
        <v>2146465</v>
      </c>
      <c r="F23" s="95">
        <f t="shared" si="1"/>
        <v>7286074</v>
      </c>
      <c r="G23" s="96">
        <f t="shared" si="2"/>
        <v>28232163</v>
      </c>
      <c r="H23" s="97">
        <f t="shared" si="3"/>
        <v>707661347</v>
      </c>
      <c r="I23" s="55"/>
      <c r="J23" s="56"/>
      <c r="K23" s="98"/>
    </row>
    <row r="24" spans="1:11" ht="12" customHeight="1">
      <c r="A24" s="27">
        <v>7</v>
      </c>
      <c r="B24" s="94">
        <v>39360</v>
      </c>
      <c r="C24" s="95">
        <f t="shared" si="4"/>
        <v>707661347</v>
      </c>
      <c r="D24" s="95">
        <f t="shared" si="0"/>
        <v>19009085</v>
      </c>
      <c r="E24" s="95">
        <f t="shared" si="5"/>
        <v>2146465</v>
      </c>
      <c r="F24" s="95">
        <f t="shared" si="1"/>
        <v>7076613</v>
      </c>
      <c r="G24" s="96">
        <f t="shared" si="2"/>
        <v>28232163</v>
      </c>
      <c r="H24" s="97">
        <f t="shared" si="3"/>
        <v>686505797</v>
      </c>
      <c r="I24" s="55"/>
      <c r="J24" s="56"/>
      <c r="K24" s="98"/>
    </row>
    <row r="25" spans="1:11" ht="12" customHeight="1">
      <c r="A25" s="27">
        <v>8</v>
      </c>
      <c r="B25" s="94">
        <v>39391</v>
      </c>
      <c r="C25" s="95">
        <f t="shared" si="4"/>
        <v>686505797</v>
      </c>
      <c r="D25" s="95">
        <f t="shared" si="0"/>
        <v>19220640</v>
      </c>
      <c r="E25" s="95">
        <f t="shared" si="5"/>
        <v>2146465</v>
      </c>
      <c r="F25" s="95">
        <f t="shared" si="1"/>
        <v>6865058</v>
      </c>
      <c r="G25" s="96">
        <f t="shared" si="2"/>
        <v>28232163</v>
      </c>
      <c r="H25" s="97">
        <f t="shared" si="3"/>
        <v>665138692</v>
      </c>
      <c r="I25" s="55"/>
      <c r="J25" s="56"/>
      <c r="K25" s="98"/>
    </row>
    <row r="26" spans="1:11" ht="12" customHeight="1">
      <c r="A26" s="27">
        <v>9</v>
      </c>
      <c r="B26" s="94">
        <v>39421</v>
      </c>
      <c r="C26" s="95">
        <f t="shared" si="4"/>
        <v>665138692</v>
      </c>
      <c r="D26" s="95">
        <f t="shared" si="0"/>
        <v>19434311</v>
      </c>
      <c r="E26" s="95">
        <f t="shared" si="5"/>
        <v>2146465</v>
      </c>
      <c r="F26" s="95">
        <f t="shared" si="1"/>
        <v>6651387</v>
      </c>
      <c r="G26" s="96">
        <f t="shared" si="2"/>
        <v>28232163</v>
      </c>
      <c r="H26" s="97">
        <f t="shared" si="3"/>
        <v>643557916</v>
      </c>
      <c r="I26" s="55">
        <f>SUM(D17:D26)</f>
        <v>184977434</v>
      </c>
      <c r="J26" s="56">
        <f>SUM(E17:E26)</f>
        <v>21464650</v>
      </c>
      <c r="K26" s="56">
        <f>+I26+J26</f>
        <v>206442084</v>
      </c>
    </row>
    <row r="27" spans="1:11" ht="12" customHeight="1">
      <c r="A27" s="27">
        <v>10</v>
      </c>
      <c r="B27" s="94">
        <v>39452</v>
      </c>
      <c r="C27" s="95">
        <f t="shared" si="4"/>
        <v>643557916</v>
      </c>
      <c r="D27" s="95">
        <f t="shared" si="0"/>
        <v>19650119</v>
      </c>
      <c r="E27" s="95">
        <f t="shared" si="5"/>
        <v>2146465</v>
      </c>
      <c r="F27" s="95">
        <f t="shared" si="1"/>
        <v>6435579</v>
      </c>
      <c r="G27" s="96">
        <f t="shared" si="2"/>
        <v>28232163</v>
      </c>
      <c r="H27" s="97">
        <f t="shared" si="3"/>
        <v>621761332</v>
      </c>
      <c r="I27" s="55"/>
      <c r="K27" s="98"/>
    </row>
    <row r="28" spans="1:11" ht="12" customHeight="1">
      <c r="A28" s="27">
        <v>11</v>
      </c>
      <c r="B28" s="94">
        <v>39483</v>
      </c>
      <c r="C28" s="95">
        <f t="shared" si="4"/>
        <v>621761332</v>
      </c>
      <c r="D28" s="95">
        <f t="shared" si="0"/>
        <v>19868085</v>
      </c>
      <c r="E28" s="95">
        <f t="shared" si="5"/>
        <v>2146465</v>
      </c>
      <c r="F28" s="95">
        <f t="shared" si="1"/>
        <v>6217613</v>
      </c>
      <c r="G28" s="96">
        <f t="shared" si="2"/>
        <v>28232163</v>
      </c>
      <c r="H28" s="97">
        <f t="shared" si="3"/>
        <v>599746782</v>
      </c>
      <c r="I28" s="55"/>
      <c r="J28" s="56"/>
      <c r="K28" s="99"/>
    </row>
    <row r="29" spans="1:11" ht="12" customHeight="1">
      <c r="A29" s="27">
        <v>12</v>
      </c>
      <c r="B29" s="94">
        <v>39512</v>
      </c>
      <c r="C29" s="95">
        <f t="shared" si="4"/>
        <v>599746782</v>
      </c>
      <c r="D29" s="95">
        <f t="shared" si="0"/>
        <v>20088230</v>
      </c>
      <c r="E29" s="95">
        <f t="shared" si="5"/>
        <v>2146465</v>
      </c>
      <c r="F29" s="95">
        <f t="shared" si="1"/>
        <v>5997468</v>
      </c>
      <c r="G29" s="96">
        <f t="shared" si="2"/>
        <v>28232163</v>
      </c>
      <c r="H29" s="97">
        <f t="shared" si="3"/>
        <v>577512087</v>
      </c>
      <c r="I29" s="55"/>
      <c r="K29" s="98"/>
    </row>
    <row r="30" spans="1:11" ht="12" customHeight="1">
      <c r="A30" s="27">
        <v>13</v>
      </c>
      <c r="B30" s="94">
        <v>39543</v>
      </c>
      <c r="C30" s="95">
        <f t="shared" si="4"/>
        <v>577512087</v>
      </c>
      <c r="D30" s="95">
        <f t="shared" si="0"/>
        <v>20310577</v>
      </c>
      <c r="E30" s="95">
        <f t="shared" si="5"/>
        <v>2146465</v>
      </c>
      <c r="F30" s="95">
        <f t="shared" si="1"/>
        <v>5775121</v>
      </c>
      <c r="G30" s="96">
        <f t="shared" si="2"/>
        <v>28232163</v>
      </c>
      <c r="H30" s="97">
        <f t="shared" si="3"/>
        <v>555055045</v>
      </c>
      <c r="I30" s="55"/>
      <c r="J30" s="56"/>
      <c r="K30" s="98"/>
    </row>
    <row r="31" spans="1:11" ht="12" customHeight="1">
      <c r="A31" s="27">
        <v>14</v>
      </c>
      <c r="B31" s="94">
        <v>39573</v>
      </c>
      <c r="C31" s="95">
        <f t="shared" si="4"/>
        <v>555055045</v>
      </c>
      <c r="D31" s="95">
        <f t="shared" si="0"/>
        <v>20535148</v>
      </c>
      <c r="E31" s="95">
        <f t="shared" si="5"/>
        <v>2146465</v>
      </c>
      <c r="F31" s="95">
        <f t="shared" si="1"/>
        <v>5550550</v>
      </c>
      <c r="G31" s="96">
        <f t="shared" si="2"/>
        <v>28232163</v>
      </c>
      <c r="H31" s="97">
        <f t="shared" si="3"/>
        <v>532373432</v>
      </c>
      <c r="I31" s="55"/>
      <c r="J31" s="56"/>
      <c r="K31" s="98"/>
    </row>
    <row r="32" spans="1:11" ht="12" customHeight="1">
      <c r="A32" s="27">
        <v>15</v>
      </c>
      <c r="B32" s="94">
        <v>39604</v>
      </c>
      <c r="C32" s="95">
        <f t="shared" si="4"/>
        <v>532373432</v>
      </c>
      <c r="D32" s="95">
        <f t="shared" si="0"/>
        <v>20761964</v>
      </c>
      <c r="E32" s="95">
        <f t="shared" si="5"/>
        <v>2146465</v>
      </c>
      <c r="F32" s="95">
        <f t="shared" si="1"/>
        <v>5323734</v>
      </c>
      <c r="G32" s="96">
        <f t="shared" si="2"/>
        <v>28232163</v>
      </c>
      <c r="H32" s="97">
        <f t="shared" si="3"/>
        <v>509465003</v>
      </c>
      <c r="I32" s="55"/>
      <c r="K32" s="98"/>
    </row>
    <row r="33" spans="1:11" ht="12" customHeight="1">
      <c r="A33" s="27">
        <v>16</v>
      </c>
      <c r="B33" s="94">
        <v>39634</v>
      </c>
      <c r="C33" s="95">
        <f t="shared" si="4"/>
        <v>509465003</v>
      </c>
      <c r="D33" s="95">
        <f t="shared" si="0"/>
        <v>20991048</v>
      </c>
      <c r="E33" s="95">
        <f t="shared" si="5"/>
        <v>2146465</v>
      </c>
      <c r="F33" s="95">
        <f t="shared" si="1"/>
        <v>5094650</v>
      </c>
      <c r="G33" s="96">
        <f t="shared" si="2"/>
        <v>28232163</v>
      </c>
      <c r="H33" s="97">
        <f t="shared" si="3"/>
        <v>486327490</v>
      </c>
      <c r="I33" s="55"/>
      <c r="J33" s="56"/>
      <c r="K33" s="98"/>
    </row>
    <row r="34" spans="1:11" ht="12" customHeight="1">
      <c r="A34" s="27">
        <v>17</v>
      </c>
      <c r="B34" s="94">
        <v>39665</v>
      </c>
      <c r="C34" s="95">
        <f t="shared" si="4"/>
        <v>486327490</v>
      </c>
      <c r="D34" s="95">
        <f t="shared" si="0"/>
        <v>21222423</v>
      </c>
      <c r="E34" s="95">
        <f t="shared" si="5"/>
        <v>2146465</v>
      </c>
      <c r="F34" s="95">
        <f t="shared" si="1"/>
        <v>4863275</v>
      </c>
      <c r="G34" s="96">
        <f t="shared" si="2"/>
        <v>28232163</v>
      </c>
      <c r="H34" s="97">
        <f t="shared" si="3"/>
        <v>462958602</v>
      </c>
      <c r="I34" s="55"/>
      <c r="J34" s="56"/>
      <c r="K34" s="98"/>
    </row>
    <row r="35" spans="1:11" ht="12" customHeight="1">
      <c r="A35" s="27">
        <v>18</v>
      </c>
      <c r="B35" s="94">
        <v>39696</v>
      </c>
      <c r="C35" s="95">
        <f t="shared" si="4"/>
        <v>462958602</v>
      </c>
      <c r="D35" s="95">
        <f t="shared" si="0"/>
        <v>21456112</v>
      </c>
      <c r="E35" s="95">
        <f t="shared" si="5"/>
        <v>2146465</v>
      </c>
      <c r="F35" s="95">
        <f t="shared" si="1"/>
        <v>4629586</v>
      </c>
      <c r="G35" s="96">
        <f t="shared" si="2"/>
        <v>28232163</v>
      </c>
      <c r="H35" s="97">
        <f t="shared" si="3"/>
        <v>439356025</v>
      </c>
      <c r="I35" s="55"/>
      <c r="J35" s="56"/>
      <c r="K35" s="98"/>
    </row>
    <row r="36" spans="1:11" ht="12" customHeight="1">
      <c r="A36" s="27">
        <v>19</v>
      </c>
      <c r="B36" s="94">
        <v>39726</v>
      </c>
      <c r="C36" s="95">
        <f t="shared" si="4"/>
        <v>439356025</v>
      </c>
      <c r="D36" s="95">
        <f t="shared" si="0"/>
        <v>21692138</v>
      </c>
      <c r="E36" s="95">
        <f t="shared" si="5"/>
        <v>2146465</v>
      </c>
      <c r="F36" s="95">
        <f t="shared" si="1"/>
        <v>4393560</v>
      </c>
      <c r="G36" s="96">
        <f t="shared" si="2"/>
        <v>28232163</v>
      </c>
      <c r="H36" s="97">
        <f t="shared" si="3"/>
        <v>415517422</v>
      </c>
      <c r="I36" s="55"/>
      <c r="J36" s="56"/>
      <c r="K36" s="98"/>
    </row>
    <row r="37" spans="1:11" ht="12" customHeight="1">
      <c r="A37" s="27">
        <v>20</v>
      </c>
      <c r="B37" s="94">
        <v>39757</v>
      </c>
      <c r="C37" s="95">
        <f t="shared" si="4"/>
        <v>415517422</v>
      </c>
      <c r="D37" s="95">
        <f t="shared" si="0"/>
        <v>21930524</v>
      </c>
      <c r="E37" s="95">
        <f t="shared" si="5"/>
        <v>2146465</v>
      </c>
      <c r="F37" s="95">
        <f t="shared" si="1"/>
        <v>4155174</v>
      </c>
      <c r="G37" s="96">
        <f t="shared" si="2"/>
        <v>28232163</v>
      </c>
      <c r="H37" s="97">
        <f t="shared" si="3"/>
        <v>391440433</v>
      </c>
      <c r="I37" s="55"/>
      <c r="J37" s="56"/>
      <c r="K37" s="98"/>
    </row>
    <row r="38" spans="1:11" ht="12" customHeight="1">
      <c r="A38" s="27">
        <v>21</v>
      </c>
      <c r="B38" s="94">
        <v>39787</v>
      </c>
      <c r="C38" s="95">
        <f t="shared" si="4"/>
        <v>391440433</v>
      </c>
      <c r="D38" s="95">
        <f t="shared" si="0"/>
        <v>22171294</v>
      </c>
      <c r="E38" s="95">
        <f t="shared" si="5"/>
        <v>2146465</v>
      </c>
      <c r="F38" s="95">
        <f t="shared" si="1"/>
        <v>3914404</v>
      </c>
      <c r="G38" s="96">
        <f t="shared" si="2"/>
        <v>28232163</v>
      </c>
      <c r="H38" s="97">
        <f t="shared" si="3"/>
        <v>367122674</v>
      </c>
      <c r="I38" s="57">
        <f>SUM(D27:D38)</f>
        <v>250677662</v>
      </c>
      <c r="J38" s="56">
        <f>SUM(E27:E38)</f>
        <v>25757580</v>
      </c>
      <c r="K38" s="58">
        <f>SUM(I38:J38)</f>
        <v>276435242</v>
      </c>
    </row>
    <row r="39" spans="1:11" ht="12" customHeight="1">
      <c r="A39" s="27">
        <v>22</v>
      </c>
      <c r="B39" s="94">
        <v>39818</v>
      </c>
      <c r="C39" s="95">
        <f t="shared" si="4"/>
        <v>367122674</v>
      </c>
      <c r="D39" s="95">
        <f t="shared" si="0"/>
        <v>22414471</v>
      </c>
      <c r="E39" s="95">
        <f t="shared" si="5"/>
        <v>2146465</v>
      </c>
      <c r="F39" s="95">
        <f t="shared" si="1"/>
        <v>3671227</v>
      </c>
      <c r="G39" s="96">
        <f t="shared" si="2"/>
        <v>28232163</v>
      </c>
      <c r="H39" s="97">
        <f t="shared" si="3"/>
        <v>342561738</v>
      </c>
      <c r="I39" s="55"/>
      <c r="J39" s="56"/>
      <c r="K39" s="98"/>
    </row>
    <row r="40" spans="1:11" ht="12" customHeight="1">
      <c r="A40" s="27">
        <v>23</v>
      </c>
      <c r="B40" s="94">
        <v>39849</v>
      </c>
      <c r="C40" s="95">
        <f t="shared" si="4"/>
        <v>342561738</v>
      </c>
      <c r="D40" s="95">
        <f t="shared" si="0"/>
        <v>22660081</v>
      </c>
      <c r="E40" s="95">
        <f t="shared" si="5"/>
        <v>2146465</v>
      </c>
      <c r="F40" s="95">
        <f t="shared" si="1"/>
        <v>3425617</v>
      </c>
      <c r="G40" s="96">
        <f t="shared" si="2"/>
        <v>28232163</v>
      </c>
      <c r="H40" s="97">
        <f t="shared" si="3"/>
        <v>317755192</v>
      </c>
      <c r="I40" s="55"/>
      <c r="J40" s="56"/>
      <c r="K40" s="98"/>
    </row>
    <row r="41" spans="1:11" ht="12" customHeight="1">
      <c r="A41" s="27">
        <v>24</v>
      </c>
      <c r="B41" s="94">
        <v>39877</v>
      </c>
      <c r="C41" s="95">
        <f t="shared" si="4"/>
        <v>317755192</v>
      </c>
      <c r="D41" s="95">
        <f t="shared" si="0"/>
        <v>22908146</v>
      </c>
      <c r="E41" s="95">
        <f t="shared" si="5"/>
        <v>2146465</v>
      </c>
      <c r="F41" s="95">
        <f t="shared" si="1"/>
        <v>3177552</v>
      </c>
      <c r="G41" s="96">
        <f t="shared" si="2"/>
        <v>28232163</v>
      </c>
      <c r="H41" s="97">
        <f t="shared" si="3"/>
        <v>292700581</v>
      </c>
      <c r="I41" s="55"/>
      <c r="J41" s="56"/>
      <c r="K41" s="98"/>
    </row>
    <row r="42" spans="1:11" ht="12" customHeight="1">
      <c r="A42" s="27">
        <v>25</v>
      </c>
      <c r="B42" s="94">
        <v>39908</v>
      </c>
      <c r="C42" s="95">
        <f t="shared" si="4"/>
        <v>292700581</v>
      </c>
      <c r="D42" s="95">
        <f t="shared" si="0"/>
        <v>23158692</v>
      </c>
      <c r="E42" s="95">
        <f t="shared" si="5"/>
        <v>2146465</v>
      </c>
      <c r="F42" s="95">
        <f t="shared" si="1"/>
        <v>2927006</v>
      </c>
      <c r="G42" s="96">
        <f t="shared" si="2"/>
        <v>28232163</v>
      </c>
      <c r="H42" s="97">
        <f t="shared" si="3"/>
        <v>267395424</v>
      </c>
      <c r="I42" s="55"/>
      <c r="J42" s="56"/>
      <c r="K42" s="98"/>
    </row>
    <row r="43" spans="1:11" ht="12" customHeight="1">
      <c r="A43" s="27">
        <v>26</v>
      </c>
      <c r="B43" s="94">
        <v>39938</v>
      </c>
      <c r="C43" s="95">
        <f t="shared" si="4"/>
        <v>267395424</v>
      </c>
      <c r="D43" s="95">
        <f t="shared" si="0"/>
        <v>23411744</v>
      </c>
      <c r="E43" s="95">
        <f t="shared" si="5"/>
        <v>2146465</v>
      </c>
      <c r="F43" s="95">
        <f t="shared" si="1"/>
        <v>2673954</v>
      </c>
      <c r="G43" s="96">
        <f t="shared" si="2"/>
        <v>28232163</v>
      </c>
      <c r="H43" s="97">
        <f t="shared" si="3"/>
        <v>241837215</v>
      </c>
      <c r="I43" s="55"/>
      <c r="J43" s="56"/>
      <c r="K43" s="98"/>
    </row>
    <row r="44" spans="1:11" ht="12" customHeight="1">
      <c r="A44" s="27">
        <v>27</v>
      </c>
      <c r="B44" s="94">
        <v>39969</v>
      </c>
      <c r="C44" s="95">
        <f t="shared" si="4"/>
        <v>241837215</v>
      </c>
      <c r="D44" s="95">
        <f t="shared" si="0"/>
        <v>23667326</v>
      </c>
      <c r="E44" s="95">
        <f t="shared" si="5"/>
        <v>2146465</v>
      </c>
      <c r="F44" s="95">
        <f t="shared" si="1"/>
        <v>2418372</v>
      </c>
      <c r="G44" s="96">
        <f t="shared" si="2"/>
        <v>28232163</v>
      </c>
      <c r="H44" s="97">
        <f t="shared" si="3"/>
        <v>216023424</v>
      </c>
      <c r="I44" s="55"/>
      <c r="J44" s="56"/>
      <c r="K44" s="98"/>
    </row>
    <row r="45" spans="1:11" ht="12" customHeight="1">
      <c r="A45" s="27">
        <v>28</v>
      </c>
      <c r="B45" s="94">
        <v>39999</v>
      </c>
      <c r="C45" s="95">
        <f t="shared" si="4"/>
        <v>216023424</v>
      </c>
      <c r="D45" s="95">
        <f t="shared" si="0"/>
        <v>23925464</v>
      </c>
      <c r="E45" s="95">
        <f t="shared" si="5"/>
        <v>2146465</v>
      </c>
      <c r="F45" s="95">
        <f t="shared" si="1"/>
        <v>2160234</v>
      </c>
      <c r="G45" s="96">
        <f t="shared" si="2"/>
        <v>28232163</v>
      </c>
      <c r="H45" s="97">
        <f t="shared" si="3"/>
        <v>189951495</v>
      </c>
      <c r="I45" s="55"/>
      <c r="J45" s="56"/>
      <c r="K45" s="98"/>
    </row>
    <row r="46" spans="1:11" ht="12" customHeight="1">
      <c r="A46" s="27">
        <v>29</v>
      </c>
      <c r="B46" s="94">
        <v>40030</v>
      </c>
      <c r="C46" s="95">
        <f t="shared" si="4"/>
        <v>189951495</v>
      </c>
      <c r="D46" s="95">
        <f t="shared" si="0"/>
        <v>24186183</v>
      </c>
      <c r="E46" s="95">
        <f t="shared" si="5"/>
        <v>2146465</v>
      </c>
      <c r="F46" s="95">
        <f t="shared" si="1"/>
        <v>1899515</v>
      </c>
      <c r="G46" s="96">
        <f t="shared" si="2"/>
        <v>28232163</v>
      </c>
      <c r="H46" s="97">
        <f t="shared" si="3"/>
        <v>163618847</v>
      </c>
      <c r="I46" s="55"/>
      <c r="J46" s="56"/>
      <c r="K46" s="98"/>
    </row>
    <row r="47" spans="1:11" ht="12" customHeight="1">
      <c r="A47" s="27">
        <v>30</v>
      </c>
      <c r="B47" s="94">
        <v>40061</v>
      </c>
      <c r="C47" s="95">
        <f t="shared" si="4"/>
        <v>163618847</v>
      </c>
      <c r="D47" s="95">
        <f t="shared" si="0"/>
        <v>24449510</v>
      </c>
      <c r="E47" s="95">
        <f t="shared" si="5"/>
        <v>2146465</v>
      </c>
      <c r="F47" s="95">
        <f t="shared" si="1"/>
        <v>1636188</v>
      </c>
      <c r="G47" s="96">
        <f t="shared" si="2"/>
        <v>28232163</v>
      </c>
      <c r="H47" s="97">
        <f t="shared" si="3"/>
        <v>137022872</v>
      </c>
      <c r="I47" s="55"/>
      <c r="J47" s="56"/>
      <c r="K47" s="98"/>
    </row>
    <row r="48" spans="1:11" ht="12" customHeight="1">
      <c r="A48" s="27">
        <v>31</v>
      </c>
      <c r="B48" s="94">
        <v>40091</v>
      </c>
      <c r="C48" s="95">
        <f t="shared" si="4"/>
        <v>137022872</v>
      </c>
      <c r="D48" s="95">
        <f t="shared" si="0"/>
        <v>24715469</v>
      </c>
      <c r="E48" s="95">
        <f t="shared" si="5"/>
        <v>2146465</v>
      </c>
      <c r="F48" s="95">
        <f t="shared" si="1"/>
        <v>1370229</v>
      </c>
      <c r="G48" s="96">
        <f t="shared" si="2"/>
        <v>28232163</v>
      </c>
      <c r="H48" s="97">
        <f t="shared" si="3"/>
        <v>110160938</v>
      </c>
      <c r="I48" s="55"/>
      <c r="J48" s="56"/>
      <c r="K48" s="98"/>
    </row>
    <row r="49" spans="1:11" ht="12" customHeight="1">
      <c r="A49" s="27">
        <v>32</v>
      </c>
      <c r="B49" s="94">
        <v>40122</v>
      </c>
      <c r="C49" s="95">
        <f t="shared" si="4"/>
        <v>110160938</v>
      </c>
      <c r="D49" s="95">
        <f t="shared" si="0"/>
        <v>24984089</v>
      </c>
      <c r="E49" s="95">
        <f t="shared" si="5"/>
        <v>2146465</v>
      </c>
      <c r="F49" s="95">
        <f t="shared" si="1"/>
        <v>1101609</v>
      </c>
      <c r="G49" s="96">
        <f t="shared" si="2"/>
        <v>28232163</v>
      </c>
      <c r="H49" s="97">
        <f t="shared" si="3"/>
        <v>83030384</v>
      </c>
      <c r="I49" s="55"/>
      <c r="J49" s="56"/>
      <c r="K49" s="98"/>
    </row>
    <row r="50" spans="1:11" ht="12" customHeight="1">
      <c r="A50" s="27">
        <v>33</v>
      </c>
      <c r="B50" s="94">
        <v>40152</v>
      </c>
      <c r="C50" s="95">
        <f t="shared" si="4"/>
        <v>83030384</v>
      </c>
      <c r="D50" s="95">
        <f t="shared" si="0"/>
        <v>25255394</v>
      </c>
      <c r="E50" s="95">
        <f t="shared" si="5"/>
        <v>2146465</v>
      </c>
      <c r="F50" s="95">
        <f t="shared" si="1"/>
        <v>830304</v>
      </c>
      <c r="G50" s="96">
        <f t="shared" si="2"/>
        <v>28232163</v>
      </c>
      <c r="H50" s="97">
        <f t="shared" si="3"/>
        <v>55628525</v>
      </c>
      <c r="I50" s="55"/>
      <c r="J50" s="56"/>
      <c r="K50" s="98"/>
    </row>
    <row r="51" spans="1:11" ht="12" customHeight="1">
      <c r="A51" s="27">
        <v>34</v>
      </c>
      <c r="B51" s="94">
        <v>40183</v>
      </c>
      <c r="C51" s="95">
        <f t="shared" si="4"/>
        <v>55628525</v>
      </c>
      <c r="D51" s="95">
        <f t="shared" si="0"/>
        <v>25529413</v>
      </c>
      <c r="E51" s="95">
        <f t="shared" si="5"/>
        <v>2146465</v>
      </c>
      <c r="F51" s="95">
        <f t="shared" si="1"/>
        <v>556285</v>
      </c>
      <c r="G51" s="96">
        <f t="shared" si="2"/>
        <v>28232163</v>
      </c>
      <c r="H51" s="97">
        <f t="shared" si="3"/>
        <v>27952647</v>
      </c>
      <c r="I51" s="55"/>
      <c r="J51" s="56"/>
      <c r="K51" s="98"/>
    </row>
    <row r="52" spans="1:11" ht="12" customHeight="1">
      <c r="A52" s="27">
        <v>35</v>
      </c>
      <c r="B52" s="94">
        <v>40214</v>
      </c>
      <c r="C52" s="95">
        <f t="shared" si="4"/>
        <v>27952647</v>
      </c>
      <c r="D52" s="95">
        <f>C52-E52</f>
        <v>25806182</v>
      </c>
      <c r="E52" s="95">
        <f t="shared" si="5"/>
        <v>2146465</v>
      </c>
      <c r="F52" s="95">
        <f t="shared" si="1"/>
        <v>279526</v>
      </c>
      <c r="G52" s="96">
        <f>SUM(D52:F52)</f>
        <v>28232173</v>
      </c>
      <c r="H52" s="97">
        <f t="shared" si="3"/>
        <v>0</v>
      </c>
      <c r="I52" s="55"/>
      <c r="J52" s="56"/>
      <c r="K52" s="98"/>
    </row>
    <row r="53" spans="1:11" ht="12" customHeight="1">
      <c r="A53" s="27">
        <v>36</v>
      </c>
      <c r="B53" s="94">
        <v>40242</v>
      </c>
      <c r="C53" s="95">
        <f t="shared" si="4"/>
        <v>0</v>
      </c>
      <c r="D53" s="95">
        <f>C53-E53</f>
        <v>-2146465</v>
      </c>
      <c r="E53" s="100">
        <f t="shared" si="5"/>
        <v>2146465</v>
      </c>
      <c r="F53" s="95">
        <f t="shared" si="1"/>
        <v>0</v>
      </c>
      <c r="G53" s="96">
        <f>SUM(D53:F53)</f>
        <v>0</v>
      </c>
      <c r="H53" s="97">
        <v>0</v>
      </c>
      <c r="I53" s="55"/>
      <c r="J53" s="56"/>
      <c r="K53" s="98"/>
    </row>
    <row r="54" spans="1:11" ht="12" customHeight="1">
      <c r="A54" s="31"/>
      <c r="B54" s="32" t="s">
        <v>29</v>
      </c>
      <c r="C54" s="101"/>
      <c r="D54" s="102">
        <f>SUM(D17:D53)</f>
        <v>770580795</v>
      </c>
      <c r="E54" s="102">
        <f>SUM(E17:E53)</f>
        <v>79419205</v>
      </c>
      <c r="F54" s="102">
        <f>SUM(F17:F53)</f>
        <v>166357878</v>
      </c>
      <c r="G54" s="102">
        <f>SUM(G17:G53)</f>
        <v>1016357878</v>
      </c>
      <c r="H54" s="103"/>
      <c r="I54" s="74"/>
      <c r="J54" s="56"/>
      <c r="K54" s="98"/>
    </row>
    <row r="55" ht="75" customHeight="1">
      <c r="B55" s="104"/>
    </row>
    <row r="56" spans="1:8" ht="14.25">
      <c r="A56" s="105" t="s">
        <v>140</v>
      </c>
      <c r="B56" s="106"/>
      <c r="C56" s="106"/>
      <c r="D56" s="106"/>
      <c r="E56" s="106"/>
      <c r="F56" s="106"/>
      <c r="G56" s="106"/>
      <c r="H56" s="106"/>
    </row>
    <row r="57" spans="1:8" ht="14.25">
      <c r="A57" s="106" t="s">
        <v>100</v>
      </c>
      <c r="B57" s="106"/>
      <c r="C57" s="106"/>
      <c r="D57" s="106"/>
      <c r="E57" s="106"/>
      <c r="F57" s="106"/>
      <c r="G57" s="106"/>
      <c r="H57" s="106"/>
    </row>
    <row r="58" spans="1:8" ht="14.25">
      <c r="A58" s="36" t="s">
        <v>57</v>
      </c>
      <c r="B58" s="54"/>
      <c r="C58" s="54"/>
      <c r="D58" s="54"/>
      <c r="E58" s="36" t="s">
        <v>95</v>
      </c>
      <c r="F58" s="54"/>
      <c r="G58" s="54"/>
      <c r="H58" s="54"/>
    </row>
    <row r="59" spans="1:8" ht="14.25">
      <c r="A59" s="106">
        <v>1</v>
      </c>
      <c r="B59" s="105" t="s">
        <v>59</v>
      </c>
      <c r="C59" s="106"/>
      <c r="D59" s="106"/>
      <c r="E59" s="105" t="s">
        <v>66</v>
      </c>
      <c r="F59" s="106"/>
      <c r="G59" s="106"/>
      <c r="H59" s="124">
        <f>H10</f>
        <v>150000000</v>
      </c>
    </row>
    <row r="60" spans="1:8" ht="14.25">
      <c r="A60" s="106"/>
      <c r="B60" s="105" t="s">
        <v>60</v>
      </c>
      <c r="C60" s="106"/>
      <c r="D60" s="106"/>
      <c r="E60" s="105" t="s">
        <v>67</v>
      </c>
      <c r="F60" s="106"/>
      <c r="G60" s="106"/>
      <c r="H60" s="49">
        <f>H8</f>
        <v>160000000</v>
      </c>
    </row>
    <row r="61" spans="1:8" ht="14.25">
      <c r="A61" s="106"/>
      <c r="B61" s="105" t="s">
        <v>61</v>
      </c>
      <c r="C61" s="106"/>
      <c r="D61" s="106"/>
      <c r="E61" s="105" t="s">
        <v>68</v>
      </c>
      <c r="F61" s="106"/>
      <c r="G61" s="106"/>
      <c r="H61" s="125" t="s">
        <v>34</v>
      </c>
    </row>
    <row r="62" spans="1:8" ht="14.25">
      <c r="A62" s="106"/>
      <c r="B62" s="105" t="s">
        <v>83</v>
      </c>
      <c r="C62" s="106"/>
      <c r="D62" s="106"/>
      <c r="E62" s="105" t="s">
        <v>69</v>
      </c>
      <c r="F62" s="106"/>
      <c r="G62" s="106"/>
      <c r="H62" s="50">
        <f>H11</f>
        <v>8000000</v>
      </c>
    </row>
    <row r="63" spans="1:8" ht="14.25">
      <c r="A63" s="106"/>
      <c r="B63" s="106"/>
      <c r="C63" s="106"/>
      <c r="D63" s="106"/>
      <c r="E63" s="105" t="s">
        <v>63</v>
      </c>
      <c r="F63" s="106"/>
      <c r="G63" s="106"/>
      <c r="H63" s="126" t="s">
        <v>53</v>
      </c>
    </row>
    <row r="64" spans="1:8" ht="14.25">
      <c r="A64" s="106"/>
      <c r="B64" s="106"/>
      <c r="C64" s="106"/>
      <c r="D64" s="106"/>
      <c r="E64" s="106"/>
      <c r="F64" s="106"/>
      <c r="G64" s="106"/>
      <c r="H64" s="106"/>
    </row>
    <row r="65" spans="1:8" ht="14.25">
      <c r="A65" s="106">
        <v>2</v>
      </c>
      <c r="B65" s="105" t="s">
        <v>62</v>
      </c>
      <c r="C65" s="106"/>
      <c r="D65" s="106"/>
      <c r="E65" s="105" t="s">
        <v>64</v>
      </c>
      <c r="F65" s="106"/>
      <c r="G65" s="106"/>
      <c r="H65" s="51">
        <f>ROUND(E7/1.1,0)</f>
        <v>909090909</v>
      </c>
    </row>
    <row r="66" spans="1:9" ht="14.25">
      <c r="A66" s="106"/>
      <c r="B66" s="106"/>
      <c r="C66" s="106"/>
      <c r="D66" s="106"/>
      <c r="E66" s="106" t="s">
        <v>143</v>
      </c>
      <c r="F66" s="106"/>
      <c r="G66" s="106"/>
      <c r="H66" s="52">
        <f>ROUND(E7/11,0)</f>
        <v>90909091</v>
      </c>
      <c r="I66" s="57" t="s">
        <v>144</v>
      </c>
    </row>
    <row r="67" spans="1:8" ht="14.25">
      <c r="A67" s="106"/>
      <c r="B67" s="106"/>
      <c r="C67" s="106"/>
      <c r="D67" s="106"/>
      <c r="E67" s="105" t="s">
        <v>70</v>
      </c>
      <c r="F67" s="106"/>
      <c r="G67" s="106"/>
      <c r="H67" s="127">
        <f>+H65+H66-H68</f>
        <v>793557916</v>
      </c>
    </row>
    <row r="68" spans="1:9" ht="14.25">
      <c r="A68" s="106"/>
      <c r="B68" s="106"/>
      <c r="C68" s="106"/>
      <c r="D68" s="106"/>
      <c r="E68" s="105" t="s">
        <v>80</v>
      </c>
      <c r="F68" s="106"/>
      <c r="G68" s="106"/>
      <c r="H68" s="127">
        <f>+K26</f>
        <v>206442084</v>
      </c>
      <c r="I68" s="75" t="s">
        <v>145</v>
      </c>
    </row>
    <row r="69" spans="1:8" ht="14.25">
      <c r="A69" s="106"/>
      <c r="B69" s="106"/>
      <c r="C69" s="106"/>
      <c r="D69" s="106"/>
      <c r="E69" s="106"/>
      <c r="F69" s="106"/>
      <c r="G69" s="106"/>
      <c r="H69" s="128"/>
    </row>
    <row r="70" spans="1:8" ht="14.25">
      <c r="A70" s="106">
        <v>3</v>
      </c>
      <c r="B70" s="105" t="s">
        <v>71</v>
      </c>
      <c r="C70" s="106"/>
      <c r="D70" s="106"/>
      <c r="E70" s="105" t="s">
        <v>74</v>
      </c>
      <c r="F70" s="106"/>
      <c r="G70" s="106"/>
      <c r="H70" s="129" t="s">
        <v>35</v>
      </c>
    </row>
    <row r="71" spans="1:8" ht="14.25">
      <c r="A71" s="106"/>
      <c r="B71" s="105" t="s">
        <v>72</v>
      </c>
      <c r="C71" s="106"/>
      <c r="D71" s="106"/>
      <c r="E71" s="105" t="s">
        <v>75</v>
      </c>
      <c r="F71" s="106"/>
      <c r="G71" s="106"/>
      <c r="H71" s="129" t="s">
        <v>34</v>
      </c>
    </row>
    <row r="72" spans="1:8" ht="14.25">
      <c r="A72" s="106"/>
      <c r="B72" s="105" t="s">
        <v>73</v>
      </c>
      <c r="C72" s="106"/>
      <c r="D72" s="106"/>
      <c r="E72" s="105" t="s">
        <v>76</v>
      </c>
      <c r="F72" s="106"/>
      <c r="G72" s="106"/>
      <c r="H72" s="129" t="s">
        <v>36</v>
      </c>
    </row>
    <row r="73" spans="1:8" ht="14.25">
      <c r="A73" s="106"/>
      <c r="B73" s="106"/>
      <c r="C73" s="106"/>
      <c r="D73" s="106"/>
      <c r="E73" s="106"/>
      <c r="F73" s="106"/>
      <c r="G73" s="106"/>
      <c r="H73" s="106"/>
    </row>
    <row r="74" spans="1:9" ht="14.25">
      <c r="A74" s="106">
        <v>4</v>
      </c>
      <c r="B74" s="105" t="s">
        <v>77</v>
      </c>
      <c r="C74" s="106"/>
      <c r="D74" s="106"/>
      <c r="E74" s="105" t="s">
        <v>66</v>
      </c>
      <c r="F74" s="106"/>
      <c r="G74" s="106"/>
      <c r="H74" s="130">
        <f>K38</f>
        <v>276435242</v>
      </c>
      <c r="I74" s="75" t="s">
        <v>146</v>
      </c>
    </row>
    <row r="75" spans="1:8" ht="14.25">
      <c r="A75" s="106"/>
      <c r="B75" s="105" t="s">
        <v>78</v>
      </c>
      <c r="C75" s="106"/>
      <c r="D75" s="106"/>
      <c r="E75" s="105" t="s">
        <v>80</v>
      </c>
      <c r="F75" s="106"/>
      <c r="G75" s="106"/>
      <c r="H75" s="131">
        <f>H74</f>
        <v>276435242</v>
      </c>
    </row>
    <row r="76" spans="1:8" ht="14.25">
      <c r="A76" s="106"/>
      <c r="B76" s="106"/>
      <c r="C76" s="106"/>
      <c r="D76" s="106"/>
      <c r="E76" s="106"/>
      <c r="F76" s="106"/>
      <c r="G76" s="106"/>
      <c r="H76" s="131"/>
    </row>
    <row r="77" spans="1:8" ht="14.25">
      <c r="A77" s="106">
        <v>5</v>
      </c>
      <c r="B77" s="105" t="s">
        <v>79</v>
      </c>
      <c r="C77" s="106"/>
      <c r="D77" s="106"/>
      <c r="E77" s="105" t="s">
        <v>141</v>
      </c>
      <c r="F77" s="106"/>
      <c r="G77" s="106"/>
      <c r="H77" s="130">
        <f>F17</f>
        <v>8500000</v>
      </c>
    </row>
    <row r="78" spans="1:9" ht="14.25">
      <c r="A78" s="106"/>
      <c r="B78" s="106"/>
      <c r="C78" s="106"/>
      <c r="D78" s="106"/>
      <c r="E78" s="105" t="s">
        <v>142</v>
      </c>
      <c r="F78" s="106"/>
      <c r="G78" s="106"/>
      <c r="H78" s="130">
        <f>D17+E17</f>
        <v>19732163</v>
      </c>
      <c r="I78" s="69" t="s">
        <v>147</v>
      </c>
    </row>
    <row r="79" spans="1:9" ht="14.25">
      <c r="A79" s="106"/>
      <c r="B79" s="106"/>
      <c r="C79" s="106"/>
      <c r="D79" s="106"/>
      <c r="E79" s="106" t="s">
        <v>97</v>
      </c>
      <c r="F79" s="106"/>
      <c r="G79" s="106"/>
      <c r="H79" s="130">
        <f>E17</f>
        <v>2146465</v>
      </c>
      <c r="I79" s="57" t="s">
        <v>138</v>
      </c>
    </row>
    <row r="80" spans="1:8" ht="14.25">
      <c r="A80" s="106"/>
      <c r="B80" s="106"/>
      <c r="C80" s="106"/>
      <c r="D80" s="106"/>
      <c r="E80" s="105" t="s">
        <v>76</v>
      </c>
      <c r="F80" s="106"/>
      <c r="G80" s="106"/>
      <c r="H80" s="131">
        <f>SUM(H77:H78)</f>
        <v>28232163</v>
      </c>
    </row>
    <row r="81" spans="1:9" ht="14.25">
      <c r="A81" s="106"/>
      <c r="B81" s="106"/>
      <c r="C81" s="106"/>
      <c r="D81" s="106"/>
      <c r="E81" s="106" t="s">
        <v>98</v>
      </c>
      <c r="F81" s="106"/>
      <c r="G81" s="106"/>
      <c r="H81" s="131">
        <f>+H79</f>
        <v>2146465</v>
      </c>
      <c r="I81" s="57" t="s">
        <v>148</v>
      </c>
    </row>
    <row r="82" spans="1:8" ht="14.25">
      <c r="A82" s="106"/>
      <c r="B82" s="106"/>
      <c r="C82" s="106"/>
      <c r="D82" s="106"/>
      <c r="E82" s="106"/>
      <c r="F82" s="106"/>
      <c r="G82" s="106"/>
      <c r="H82" s="106"/>
    </row>
    <row r="83" spans="1:9" ht="14.25">
      <c r="A83" s="106">
        <v>6</v>
      </c>
      <c r="B83" s="105" t="s">
        <v>84</v>
      </c>
      <c r="C83" s="106"/>
      <c r="D83" s="106"/>
      <c r="E83" s="105" t="s">
        <v>85</v>
      </c>
      <c r="F83" s="106"/>
      <c r="G83" s="106"/>
      <c r="H83" s="106"/>
      <c r="I83" s="69" t="s">
        <v>149</v>
      </c>
    </row>
    <row r="84" spans="1:8" ht="14.25">
      <c r="A84" s="106"/>
      <c r="B84" s="105"/>
      <c r="C84" s="106"/>
      <c r="D84" s="106"/>
      <c r="E84" s="105" t="s">
        <v>86</v>
      </c>
      <c r="F84" s="106"/>
      <c r="G84" s="106"/>
      <c r="H84" s="106"/>
    </row>
    <row r="85" spans="1:8" ht="14.25">
      <c r="A85" s="106"/>
      <c r="B85" s="105" t="s">
        <v>88</v>
      </c>
      <c r="C85" s="106"/>
      <c r="D85" s="106"/>
      <c r="E85" s="106"/>
      <c r="F85" s="106"/>
      <c r="G85" s="106"/>
      <c r="H85" s="106"/>
    </row>
    <row r="86" spans="1:8" ht="14.25">
      <c r="A86" s="106"/>
      <c r="B86" s="105" t="s">
        <v>153</v>
      </c>
      <c r="C86" s="106"/>
      <c r="D86" s="106"/>
      <c r="E86" s="106"/>
      <c r="F86" s="106"/>
      <c r="G86" s="106"/>
      <c r="H86" s="106"/>
    </row>
    <row r="87" spans="1:8" ht="14.25">
      <c r="A87" s="106"/>
      <c r="B87" s="106"/>
      <c r="C87" s="106"/>
      <c r="D87" s="106"/>
      <c r="E87" s="106"/>
      <c r="F87" s="106"/>
      <c r="G87" s="106"/>
      <c r="H87" s="106"/>
    </row>
    <row r="88" spans="1:8" ht="14.25">
      <c r="A88" s="106">
        <v>7</v>
      </c>
      <c r="B88" s="105" t="s">
        <v>89</v>
      </c>
      <c r="C88" s="106"/>
      <c r="D88" s="106"/>
      <c r="E88" s="106"/>
      <c r="F88" s="106"/>
      <c r="G88" s="106"/>
      <c r="H88" s="106"/>
    </row>
    <row r="89" spans="1:10" ht="14.25">
      <c r="A89" s="106"/>
      <c r="B89" s="105" t="s">
        <v>90</v>
      </c>
      <c r="C89" s="106"/>
      <c r="D89" s="106"/>
      <c r="E89" s="105" t="s">
        <v>99</v>
      </c>
      <c r="F89" s="106"/>
      <c r="G89" s="106"/>
      <c r="H89" s="129" t="s">
        <v>55</v>
      </c>
      <c r="J89" s="69">
        <f>-509091+909090909+5600000</f>
        <v>914181818</v>
      </c>
    </row>
    <row r="90" spans="1:10" ht="14.25">
      <c r="A90" s="106"/>
      <c r="B90" s="105"/>
      <c r="C90" s="106"/>
      <c r="D90" s="106"/>
      <c r="E90" s="106" t="s">
        <v>97</v>
      </c>
      <c r="F90" s="106"/>
      <c r="G90" s="106"/>
      <c r="H90" s="132">
        <f>ROUND(H92/11,0)</f>
        <v>509091</v>
      </c>
      <c r="J90" s="12" t="s">
        <v>150</v>
      </c>
    </row>
    <row r="91" spans="1:9" ht="14.25">
      <c r="A91" s="106"/>
      <c r="B91" s="105"/>
      <c r="C91" s="106"/>
      <c r="D91" s="106"/>
      <c r="E91" s="106" t="s">
        <v>91</v>
      </c>
      <c r="F91" s="106"/>
      <c r="G91" s="106"/>
      <c r="H91" s="126" t="s">
        <v>54</v>
      </c>
      <c r="I91" s="69" t="s">
        <v>151</v>
      </c>
    </row>
    <row r="92" spans="1:9" ht="14.25">
      <c r="A92" s="106"/>
      <c r="B92" s="105"/>
      <c r="C92" s="106"/>
      <c r="D92" s="106"/>
      <c r="E92" s="105" t="s">
        <v>76</v>
      </c>
      <c r="F92" s="106"/>
      <c r="G92" s="106"/>
      <c r="H92" s="49">
        <f>H9</f>
        <v>5600000</v>
      </c>
      <c r="I92" s="77" t="s">
        <v>152</v>
      </c>
    </row>
    <row r="93" spans="1:8" ht="14.25">
      <c r="A93" s="106"/>
      <c r="C93" s="106"/>
      <c r="D93" s="106"/>
      <c r="E93" s="106"/>
      <c r="F93" s="106"/>
      <c r="G93" s="106"/>
      <c r="H93" s="38"/>
    </row>
    <row r="94" spans="1:8" ht="14.25">
      <c r="A94" s="106"/>
      <c r="B94" s="105" t="s">
        <v>92</v>
      </c>
      <c r="C94" s="106"/>
      <c r="D94" s="106"/>
      <c r="E94" s="105" t="s">
        <v>93</v>
      </c>
      <c r="F94" s="106"/>
      <c r="G94" s="106"/>
      <c r="H94" s="106"/>
    </row>
    <row r="95" spans="1:8" ht="14.25">
      <c r="A95" s="106"/>
      <c r="B95" s="106"/>
      <c r="C95" s="106"/>
      <c r="D95" s="106"/>
      <c r="E95" s="105" t="s">
        <v>94</v>
      </c>
      <c r="F95" s="106"/>
      <c r="G95" s="106"/>
      <c r="H95" s="106"/>
    </row>
    <row r="96" spans="1:8" ht="14.25">
      <c r="A96" s="106"/>
      <c r="B96" s="106"/>
      <c r="C96" s="106"/>
      <c r="D96" s="106"/>
      <c r="E96" s="106"/>
      <c r="F96" s="106"/>
      <c r="G96" s="106"/>
      <c r="H96" s="106"/>
    </row>
    <row r="97" ht="14.25">
      <c r="B97" s="104"/>
    </row>
    <row r="98" ht="14.25">
      <c r="B98" s="104"/>
    </row>
    <row r="99" ht="14.25">
      <c r="B99" s="104"/>
    </row>
    <row r="100" ht="14.25">
      <c r="B100" s="104"/>
    </row>
    <row r="101" ht="14.25">
      <c r="B101" s="104"/>
    </row>
    <row r="102" ht="14.25">
      <c r="B102" s="104"/>
    </row>
    <row r="103" ht="14.25">
      <c r="B103" s="104"/>
    </row>
    <row r="104" ht="14.25">
      <c r="B104" s="104"/>
    </row>
    <row r="105" ht="14.25">
      <c r="B105" s="104"/>
    </row>
    <row r="106" ht="14.25">
      <c r="B106" s="104"/>
    </row>
    <row r="107" ht="14.25">
      <c r="B107" s="104"/>
    </row>
    <row r="108" ht="14.25">
      <c r="B108" s="104"/>
    </row>
    <row r="109" ht="14.25">
      <c r="B109" s="104"/>
    </row>
    <row r="110" ht="14.25">
      <c r="B110" s="104"/>
    </row>
    <row r="111" ht="14.25">
      <c r="B111" s="104"/>
    </row>
    <row r="112" ht="14.25">
      <c r="B112" s="104"/>
    </row>
    <row r="113" ht="14.25">
      <c r="B113" s="104"/>
    </row>
    <row r="114" ht="14.25">
      <c r="B114" s="104"/>
    </row>
    <row r="115" ht="14.25">
      <c r="B115" s="104"/>
    </row>
    <row r="116" ht="14.25">
      <c r="B116" s="104"/>
    </row>
    <row r="117" ht="14.25">
      <c r="B117" s="104"/>
    </row>
    <row r="118" ht="14.25">
      <c r="B118" s="104"/>
    </row>
    <row r="119" ht="14.25">
      <c r="B119" s="104"/>
    </row>
    <row r="120" ht="14.25">
      <c r="B120" s="104"/>
    </row>
    <row r="121" ht="14.25">
      <c r="B121" s="104"/>
    </row>
    <row r="122" ht="14.25">
      <c r="B122" s="104"/>
    </row>
    <row r="123" ht="14.25">
      <c r="B123" s="104"/>
    </row>
    <row r="124" ht="14.25">
      <c r="B124" s="104"/>
    </row>
    <row r="125" ht="14.25">
      <c r="B125" s="104"/>
    </row>
    <row r="126" ht="14.25">
      <c r="B126" s="104"/>
    </row>
    <row r="127" ht="14.25">
      <c r="B127" s="104"/>
    </row>
    <row r="128" ht="14.25">
      <c r="B128" s="104"/>
    </row>
    <row r="129" ht="14.25">
      <c r="B129" s="104"/>
    </row>
    <row r="130" ht="14.25">
      <c r="B130" s="104"/>
    </row>
    <row r="131" ht="14.25">
      <c r="B131" s="104"/>
    </row>
    <row r="132" ht="14.25">
      <c r="B132" s="104"/>
    </row>
    <row r="133" ht="14.25">
      <c r="B133" s="104"/>
    </row>
    <row r="134" ht="14.25">
      <c r="B134" s="104"/>
    </row>
    <row r="135" ht="14.25">
      <c r="B135" s="104"/>
    </row>
    <row r="136" ht="14.25">
      <c r="B136" s="104"/>
    </row>
    <row r="137" ht="14.25">
      <c r="B137" s="104"/>
    </row>
    <row r="138" ht="14.25">
      <c r="B138" s="104"/>
    </row>
    <row r="139" ht="14.25">
      <c r="B139" s="104"/>
    </row>
    <row r="140" ht="14.25">
      <c r="B140" s="104"/>
    </row>
    <row r="141" ht="14.25">
      <c r="B141" s="104"/>
    </row>
    <row r="142" ht="14.25">
      <c r="B142" s="104"/>
    </row>
    <row r="143" ht="14.25">
      <c r="B143" s="104"/>
    </row>
    <row r="144" ht="14.25">
      <c r="B144" s="104"/>
    </row>
    <row r="145" ht="14.25">
      <c r="B145" s="104"/>
    </row>
    <row r="146" ht="14.25">
      <c r="B146" s="104"/>
    </row>
    <row r="147" ht="14.25">
      <c r="B147" s="104"/>
    </row>
    <row r="148" ht="14.25">
      <c r="B148" s="104"/>
    </row>
    <row r="149" ht="14.25">
      <c r="B149" s="104"/>
    </row>
    <row r="150" ht="14.25">
      <c r="B150" s="104"/>
    </row>
    <row r="151" ht="14.25">
      <c r="B151" s="104"/>
    </row>
    <row r="152" ht="14.25">
      <c r="B152" s="104"/>
    </row>
    <row r="153" ht="14.25">
      <c r="B153" s="104"/>
    </row>
    <row r="154" ht="14.25">
      <c r="B154" s="104"/>
    </row>
    <row r="155" ht="14.25">
      <c r="B155" s="104"/>
    </row>
    <row r="156" ht="14.25">
      <c r="B156" s="104"/>
    </row>
    <row r="157" ht="14.25">
      <c r="B157" s="104"/>
    </row>
    <row r="158" ht="14.25">
      <c r="B158" s="104"/>
    </row>
    <row r="159" ht="14.25">
      <c r="B159" s="104"/>
    </row>
    <row r="160" ht="14.25">
      <c r="B160" s="104"/>
    </row>
    <row r="161" ht="14.25">
      <c r="B161" s="104"/>
    </row>
    <row r="162" ht="14.25">
      <c r="B162" s="104"/>
    </row>
    <row r="163" ht="14.25">
      <c r="B163" s="104"/>
    </row>
  </sheetData>
  <sheetProtection/>
  <mergeCells count="27">
    <mergeCell ref="F9:G9"/>
    <mergeCell ref="F10:G10"/>
    <mergeCell ref="A8:C8"/>
    <mergeCell ref="D9:E9"/>
    <mergeCell ref="F7:G7"/>
    <mergeCell ref="D8:E8"/>
    <mergeCell ref="F8:G8"/>
    <mergeCell ref="A1:H1"/>
    <mergeCell ref="A3:H3"/>
    <mergeCell ref="A6:B6"/>
    <mergeCell ref="C6:E6"/>
    <mergeCell ref="F6:G6"/>
    <mergeCell ref="D11:E11"/>
    <mergeCell ref="F11:G11"/>
    <mergeCell ref="D10:E10"/>
    <mergeCell ref="A7:C7"/>
    <mergeCell ref="A9:C9"/>
    <mergeCell ref="A12:B12"/>
    <mergeCell ref="D12:E12"/>
    <mergeCell ref="H14:H15"/>
    <mergeCell ref="I16:J16"/>
    <mergeCell ref="A13:C13"/>
    <mergeCell ref="D13:E13"/>
    <mergeCell ref="A14:A15"/>
    <mergeCell ref="B14:B15"/>
    <mergeCell ref="C14:C15"/>
    <mergeCell ref="D14:G14"/>
  </mergeCells>
  <printOptions/>
  <pageMargins left="1" right="0.59" top="0.35" bottom="0.5" header="0.5" footer="0.5"/>
  <pageSetup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3"/>
  <sheetViews>
    <sheetView tabSelected="1" zoomScale="110" zoomScaleNormal="110" zoomScaleSheetLayoutView="115" zoomScalePageLayoutView="0" workbookViewId="0" topLeftCell="A6">
      <pane xSplit="3" ySplit="12" topLeftCell="D69" activePane="bottomRight" state="frozen"/>
      <selection pane="topLeft" activeCell="A6" sqref="A6"/>
      <selection pane="topRight" activeCell="D6" sqref="D6"/>
      <selection pane="bottomLeft" activeCell="A18" sqref="A18"/>
      <selection pane="bottomRight" activeCell="K82" sqref="K82"/>
    </sheetView>
  </sheetViews>
  <sheetFormatPr defaultColWidth="9.140625" defaultRowHeight="12.75"/>
  <cols>
    <col min="1" max="1" width="4.57421875" style="134" customWidth="1"/>
    <col min="2" max="2" width="13.57421875" style="213" customWidth="1"/>
    <col min="3" max="3" width="16.00390625" style="135" customWidth="1"/>
    <col min="4" max="4" width="11.140625" style="135" bestFit="1" customWidth="1"/>
    <col min="5" max="5" width="16.140625" style="135" customWidth="1"/>
    <col min="6" max="6" width="12.421875" style="135" customWidth="1"/>
    <col min="7" max="7" width="16.8515625" style="135" customWidth="1"/>
    <col min="8" max="8" width="18.57421875" style="134" bestFit="1" customWidth="1"/>
    <col min="9" max="9" width="16.421875" style="134" customWidth="1"/>
    <col min="10" max="10" width="10.140625" style="135" customWidth="1"/>
    <col min="11" max="11" width="12.8515625" style="134" customWidth="1"/>
    <col min="12" max="16384" width="9.140625" style="134" customWidth="1"/>
  </cols>
  <sheetData>
    <row r="1" spans="1:8" ht="17.25" customHeight="1">
      <c r="A1" s="259" t="s">
        <v>106</v>
      </c>
      <c r="B1" s="260"/>
      <c r="C1" s="260"/>
      <c r="D1" s="260"/>
      <c r="E1" s="260"/>
      <c r="F1" s="260"/>
      <c r="G1" s="260"/>
      <c r="H1" s="260"/>
    </row>
    <row r="2" spans="1:8" ht="5.25" customHeight="1">
      <c r="A2" s="136"/>
      <c r="B2" s="137"/>
      <c r="C2" s="137"/>
      <c r="D2" s="137"/>
      <c r="E2" s="137"/>
      <c r="F2" s="137"/>
      <c r="G2" s="137"/>
      <c r="H2" s="137"/>
    </row>
    <row r="3" spans="1:8" ht="5.25" customHeight="1">
      <c r="A3" s="261"/>
      <c r="B3" s="261"/>
      <c r="C3" s="261"/>
      <c r="D3" s="261"/>
      <c r="E3" s="261"/>
      <c r="F3" s="261"/>
      <c r="G3" s="261"/>
      <c r="H3" s="261"/>
    </row>
    <row r="4" spans="1:8" ht="5.25" customHeight="1">
      <c r="A4" s="138"/>
      <c r="B4" s="139"/>
      <c r="C4" s="139"/>
      <c r="D4" s="139"/>
      <c r="E4" s="139"/>
      <c r="F4" s="139"/>
      <c r="G4" s="139"/>
      <c r="H4" s="139"/>
    </row>
    <row r="5" spans="1:8" ht="5.25" customHeight="1">
      <c r="A5" s="140"/>
      <c r="B5" s="137"/>
      <c r="C5" s="137"/>
      <c r="D5" s="137"/>
      <c r="E5" s="137"/>
      <c r="F5" s="134"/>
      <c r="G5" s="134"/>
      <c r="H5" s="137"/>
    </row>
    <row r="6" spans="1:8" ht="12" customHeight="1">
      <c r="A6" s="262" t="s">
        <v>169</v>
      </c>
      <c r="B6" s="263"/>
      <c r="C6" s="264" t="s">
        <v>52</v>
      </c>
      <c r="D6" s="264"/>
      <c r="E6" s="265"/>
      <c r="F6" s="262" t="s">
        <v>189</v>
      </c>
      <c r="G6" s="263"/>
      <c r="H6" s="141" t="s">
        <v>56</v>
      </c>
    </row>
    <row r="7" spans="1:8" ht="12" customHeight="1">
      <c r="A7" s="266" t="s">
        <v>190</v>
      </c>
      <c r="B7" s="267"/>
      <c r="C7" s="267"/>
      <c r="D7" s="142" t="s">
        <v>49</v>
      </c>
      <c r="E7" s="143">
        <v>1000000000</v>
      </c>
      <c r="F7" s="268" t="s">
        <v>173</v>
      </c>
      <c r="G7" s="269"/>
      <c r="H7" s="144"/>
    </row>
    <row r="8" spans="1:8" ht="12" customHeight="1">
      <c r="A8" s="266" t="s">
        <v>170</v>
      </c>
      <c r="B8" s="267"/>
      <c r="C8" s="267"/>
      <c r="D8" s="270">
        <v>36</v>
      </c>
      <c r="E8" s="271"/>
      <c r="F8" s="266" t="s">
        <v>174</v>
      </c>
      <c r="G8" s="272"/>
      <c r="H8" s="145">
        <v>100000000</v>
      </c>
    </row>
    <row r="9" spans="1:8" ht="12" customHeight="1">
      <c r="A9" s="266" t="s">
        <v>191</v>
      </c>
      <c r="B9" s="267"/>
      <c r="C9" s="267"/>
      <c r="D9" s="273">
        <f>+E7-H10</f>
        <v>850000000</v>
      </c>
      <c r="E9" s="274"/>
      <c r="F9" s="266" t="s">
        <v>175</v>
      </c>
      <c r="G9" s="272"/>
      <c r="H9" s="145">
        <v>5600000</v>
      </c>
    </row>
    <row r="10" spans="1:8" ht="12" customHeight="1">
      <c r="A10" s="147"/>
      <c r="B10" s="148" t="s">
        <v>171</v>
      </c>
      <c r="C10" s="146"/>
      <c r="D10" s="275">
        <f>ROUND(D9/1.1,0)</f>
        <v>772727273</v>
      </c>
      <c r="E10" s="276"/>
      <c r="F10" s="266" t="s">
        <v>176</v>
      </c>
      <c r="G10" s="272"/>
      <c r="H10" s="145">
        <f>E7*15%</f>
        <v>150000000</v>
      </c>
    </row>
    <row r="11" spans="1:8" ht="12" customHeight="1">
      <c r="A11" s="147"/>
      <c r="B11" s="148" t="s">
        <v>172</v>
      </c>
      <c r="C11" s="149"/>
      <c r="D11" s="275">
        <f>ROUND(D10*10%,0)</f>
        <v>77272727</v>
      </c>
      <c r="E11" s="276"/>
      <c r="F11" s="277" t="s">
        <v>195</v>
      </c>
      <c r="G11" s="278"/>
      <c r="H11" s="150">
        <v>8000000</v>
      </c>
    </row>
    <row r="12" spans="1:8" ht="12" customHeight="1">
      <c r="A12" s="266" t="s">
        <v>192</v>
      </c>
      <c r="B12" s="272"/>
      <c r="C12" s="151"/>
      <c r="D12" s="279">
        <f>ROUND(PMT(D13,D8,-D9),0)</f>
        <v>28232163</v>
      </c>
      <c r="E12" s="280"/>
      <c r="F12" s="152" t="s">
        <v>177</v>
      </c>
      <c r="G12" s="149"/>
      <c r="H12" s="153">
        <v>0</v>
      </c>
    </row>
    <row r="13" spans="1:15" ht="12" customHeight="1">
      <c r="A13" s="277" t="s">
        <v>193</v>
      </c>
      <c r="B13" s="284"/>
      <c r="C13" s="284"/>
      <c r="D13" s="285">
        <v>0.01</v>
      </c>
      <c r="E13" s="286"/>
      <c r="F13" s="154" t="s">
        <v>178</v>
      </c>
      <c r="G13" s="155"/>
      <c r="H13" s="156" t="s">
        <v>49</v>
      </c>
      <c r="J13" s="151"/>
      <c r="K13" s="158"/>
      <c r="L13" s="159"/>
      <c r="M13" s="159"/>
      <c r="N13" s="159"/>
      <c r="O13" s="159"/>
    </row>
    <row r="14" spans="1:15" s="162" customFormat="1" ht="12" customHeight="1">
      <c r="A14" s="281" t="s">
        <v>16</v>
      </c>
      <c r="B14" s="287" t="s">
        <v>168</v>
      </c>
      <c r="C14" s="289" t="s">
        <v>167</v>
      </c>
      <c r="D14" s="291" t="s">
        <v>179</v>
      </c>
      <c r="E14" s="292"/>
      <c r="F14" s="292"/>
      <c r="G14" s="292"/>
      <c r="H14" s="281" t="s">
        <v>162</v>
      </c>
      <c r="I14" s="157"/>
      <c r="J14" s="160"/>
      <c r="K14" s="161"/>
      <c r="L14" s="161"/>
      <c r="M14" s="161"/>
      <c r="N14" s="161"/>
      <c r="O14" s="161"/>
    </row>
    <row r="15" spans="1:15" s="162" customFormat="1" ht="12" customHeight="1">
      <c r="A15" s="282"/>
      <c r="B15" s="288"/>
      <c r="C15" s="290"/>
      <c r="D15" s="163" t="s">
        <v>166</v>
      </c>
      <c r="E15" s="163" t="s">
        <v>165</v>
      </c>
      <c r="F15" s="163" t="s">
        <v>164</v>
      </c>
      <c r="G15" s="164" t="s">
        <v>163</v>
      </c>
      <c r="H15" s="282"/>
      <c r="I15" s="165"/>
      <c r="J15" s="166"/>
      <c r="K15" s="161"/>
      <c r="L15" s="161"/>
      <c r="M15" s="161"/>
      <c r="N15" s="161"/>
      <c r="O15" s="161"/>
    </row>
    <row r="16" spans="1:15" s="162" customFormat="1" ht="12" customHeight="1">
      <c r="A16" s="167"/>
      <c r="B16" s="168"/>
      <c r="C16" s="169"/>
      <c r="D16" s="170" t="s">
        <v>185</v>
      </c>
      <c r="E16" s="170" t="s">
        <v>186</v>
      </c>
      <c r="F16" s="170" t="s">
        <v>51</v>
      </c>
      <c r="G16" s="171" t="s">
        <v>28</v>
      </c>
      <c r="H16" s="172"/>
      <c r="I16" s="283"/>
      <c r="J16" s="283"/>
      <c r="K16" s="157"/>
      <c r="L16" s="161"/>
      <c r="M16" s="161"/>
      <c r="N16" s="161"/>
      <c r="O16" s="161"/>
    </row>
    <row r="17" spans="1:15" s="162" customFormat="1" ht="12" customHeight="1">
      <c r="A17" s="173">
        <v>0</v>
      </c>
      <c r="B17" s="174">
        <v>39149</v>
      </c>
      <c r="C17" s="175">
        <f>D9</f>
        <v>850000000</v>
      </c>
      <c r="D17" s="175">
        <f>(G17-F17)/1.1</f>
        <v>17938330</v>
      </c>
      <c r="E17" s="175">
        <f>D17*0.1</f>
        <v>1793833</v>
      </c>
      <c r="F17" s="175">
        <f aca="true" t="shared" si="0" ref="F17:F52">ROUND(C17*$D$13,0)</f>
        <v>8500000</v>
      </c>
      <c r="G17" s="176">
        <f aca="true" t="shared" si="1" ref="G17:G51">$D$12</f>
        <v>28232163</v>
      </c>
      <c r="H17" s="177">
        <f aca="true" t="shared" si="2" ref="H17:H52">C17-D17-E17</f>
        <v>830267837</v>
      </c>
      <c r="I17" s="178"/>
      <c r="J17" s="179"/>
      <c r="K17" s="157"/>
      <c r="L17" s="161"/>
      <c r="M17" s="161"/>
      <c r="N17" s="161"/>
      <c r="O17" s="161"/>
    </row>
    <row r="18" spans="1:15" s="162" customFormat="1" ht="12" customHeight="1">
      <c r="A18" s="173">
        <v>1</v>
      </c>
      <c r="B18" s="174">
        <v>39177</v>
      </c>
      <c r="C18" s="175">
        <f aca="true" t="shared" si="3" ref="C18:C52">C17-D17-E17</f>
        <v>830267837</v>
      </c>
      <c r="D18" s="175">
        <f aca="true" t="shared" si="4" ref="D18:D51">(G18-F18)/1.1</f>
        <v>18117713.636363637</v>
      </c>
      <c r="E18" s="175">
        <f aca="true" t="shared" si="5" ref="E18:E52">D18*0.1</f>
        <v>1811771.3636363638</v>
      </c>
      <c r="F18" s="175">
        <f t="shared" si="0"/>
        <v>8302678</v>
      </c>
      <c r="G18" s="176">
        <f t="shared" si="1"/>
        <v>28232163</v>
      </c>
      <c r="H18" s="177">
        <f t="shared" si="2"/>
        <v>810338352</v>
      </c>
      <c r="I18" s="178"/>
      <c r="J18" s="179"/>
      <c r="K18" s="157"/>
      <c r="L18" s="161"/>
      <c r="M18" s="161"/>
      <c r="N18" s="161"/>
      <c r="O18" s="161"/>
    </row>
    <row r="19" spans="1:15" s="162" customFormat="1" ht="12" customHeight="1">
      <c r="A19" s="173">
        <v>2</v>
      </c>
      <c r="B19" s="174">
        <v>39207</v>
      </c>
      <c r="C19" s="175">
        <f t="shared" si="3"/>
        <v>810338352</v>
      </c>
      <c r="D19" s="175">
        <f t="shared" si="4"/>
        <v>18298890</v>
      </c>
      <c r="E19" s="175">
        <f t="shared" si="5"/>
        <v>1829889</v>
      </c>
      <c r="F19" s="175">
        <f t="shared" si="0"/>
        <v>8103384</v>
      </c>
      <c r="G19" s="176">
        <f t="shared" si="1"/>
        <v>28232163</v>
      </c>
      <c r="H19" s="177">
        <f t="shared" si="2"/>
        <v>790209573</v>
      </c>
      <c r="I19" s="178"/>
      <c r="J19" s="179"/>
      <c r="K19" s="157"/>
      <c r="L19" s="161"/>
      <c r="M19" s="161"/>
      <c r="N19" s="161"/>
      <c r="O19" s="161"/>
    </row>
    <row r="20" spans="1:11" s="162" customFormat="1" ht="12" customHeight="1">
      <c r="A20" s="173">
        <v>3</v>
      </c>
      <c r="B20" s="174">
        <v>39238</v>
      </c>
      <c r="C20" s="175">
        <f t="shared" si="3"/>
        <v>790209573</v>
      </c>
      <c r="D20" s="175">
        <f t="shared" si="4"/>
        <v>18481879.09090909</v>
      </c>
      <c r="E20" s="175">
        <f t="shared" si="5"/>
        <v>1848187.9090909092</v>
      </c>
      <c r="F20" s="175">
        <f t="shared" si="0"/>
        <v>7902096</v>
      </c>
      <c r="G20" s="176">
        <f t="shared" si="1"/>
        <v>28232163</v>
      </c>
      <c r="H20" s="177">
        <f t="shared" si="2"/>
        <v>769879506</v>
      </c>
      <c r="I20" s="180"/>
      <c r="J20" s="135"/>
      <c r="K20" s="181"/>
    </row>
    <row r="21" spans="1:11" ht="12" customHeight="1">
      <c r="A21" s="173">
        <v>4</v>
      </c>
      <c r="B21" s="174">
        <v>39268</v>
      </c>
      <c r="C21" s="175">
        <f t="shared" si="3"/>
        <v>769879506</v>
      </c>
      <c r="D21" s="175">
        <f t="shared" si="4"/>
        <v>18666698.18181818</v>
      </c>
      <c r="E21" s="175">
        <f t="shared" si="5"/>
        <v>1866669.8181818181</v>
      </c>
      <c r="F21" s="175">
        <f t="shared" si="0"/>
        <v>7698795</v>
      </c>
      <c r="G21" s="176">
        <f t="shared" si="1"/>
        <v>28232163</v>
      </c>
      <c r="H21" s="177">
        <f t="shared" si="2"/>
        <v>749346138</v>
      </c>
      <c r="I21" s="180"/>
      <c r="J21" s="182"/>
      <c r="K21" s="181"/>
    </row>
    <row r="22" spans="1:11" ht="12" customHeight="1">
      <c r="A22" s="173">
        <v>5</v>
      </c>
      <c r="B22" s="174">
        <v>39299</v>
      </c>
      <c r="C22" s="175">
        <f t="shared" si="3"/>
        <v>749346138</v>
      </c>
      <c r="D22" s="175">
        <f t="shared" si="4"/>
        <v>18853365.454545453</v>
      </c>
      <c r="E22" s="175">
        <f t="shared" si="5"/>
        <v>1885336.5454545454</v>
      </c>
      <c r="F22" s="175">
        <f t="shared" si="0"/>
        <v>7493461</v>
      </c>
      <c r="G22" s="176">
        <f t="shared" si="1"/>
        <v>28232163</v>
      </c>
      <c r="H22" s="177">
        <f t="shared" si="2"/>
        <v>728607436</v>
      </c>
      <c r="I22" s="180"/>
      <c r="J22" s="182"/>
      <c r="K22" s="181"/>
    </row>
    <row r="23" spans="1:11" ht="12" customHeight="1">
      <c r="A23" s="173">
        <v>6</v>
      </c>
      <c r="B23" s="174">
        <v>39330</v>
      </c>
      <c r="C23" s="175">
        <f t="shared" si="3"/>
        <v>728607436</v>
      </c>
      <c r="D23" s="175">
        <f t="shared" si="4"/>
        <v>19041899.09090909</v>
      </c>
      <c r="E23" s="175">
        <f t="shared" si="5"/>
        <v>1904189.9090909092</v>
      </c>
      <c r="F23" s="175">
        <f t="shared" si="0"/>
        <v>7286074</v>
      </c>
      <c r="G23" s="176">
        <f t="shared" si="1"/>
        <v>28232163</v>
      </c>
      <c r="H23" s="177">
        <f t="shared" si="2"/>
        <v>707661347</v>
      </c>
      <c r="I23" s="180"/>
      <c r="J23" s="182"/>
      <c r="K23" s="181"/>
    </row>
    <row r="24" spans="1:11" ht="12" customHeight="1">
      <c r="A24" s="173">
        <v>7</v>
      </c>
      <c r="B24" s="174">
        <v>39360</v>
      </c>
      <c r="C24" s="175">
        <f t="shared" si="3"/>
        <v>707661347</v>
      </c>
      <c r="D24" s="175">
        <f t="shared" si="4"/>
        <v>19232318.18181818</v>
      </c>
      <c r="E24" s="175">
        <f t="shared" si="5"/>
        <v>1923231.8181818181</v>
      </c>
      <c r="F24" s="175">
        <f t="shared" si="0"/>
        <v>7076613</v>
      </c>
      <c r="G24" s="176">
        <f t="shared" si="1"/>
        <v>28232163</v>
      </c>
      <c r="H24" s="177">
        <f t="shared" si="2"/>
        <v>686505797</v>
      </c>
      <c r="I24" s="180"/>
      <c r="J24" s="182"/>
      <c r="K24" s="181"/>
    </row>
    <row r="25" spans="1:11" ht="12" customHeight="1">
      <c r="A25" s="173">
        <v>8</v>
      </c>
      <c r="B25" s="174">
        <v>39391</v>
      </c>
      <c r="C25" s="175">
        <f t="shared" si="3"/>
        <v>686505797</v>
      </c>
      <c r="D25" s="175">
        <f t="shared" si="4"/>
        <v>19424640.909090906</v>
      </c>
      <c r="E25" s="175">
        <f t="shared" si="5"/>
        <v>1942464.0909090908</v>
      </c>
      <c r="F25" s="175">
        <f t="shared" si="0"/>
        <v>6865058</v>
      </c>
      <c r="G25" s="176">
        <f t="shared" si="1"/>
        <v>28232163</v>
      </c>
      <c r="H25" s="177">
        <f t="shared" si="2"/>
        <v>665138692</v>
      </c>
      <c r="I25" s="180"/>
      <c r="J25" s="182"/>
      <c r="K25" s="181"/>
    </row>
    <row r="26" spans="1:11" ht="12" customHeight="1">
      <c r="A26" s="173">
        <v>9</v>
      </c>
      <c r="B26" s="174">
        <v>39421</v>
      </c>
      <c r="C26" s="175">
        <f t="shared" si="3"/>
        <v>665138692</v>
      </c>
      <c r="D26" s="175">
        <f t="shared" si="4"/>
        <v>19618887.27272727</v>
      </c>
      <c r="E26" s="175">
        <f t="shared" si="5"/>
        <v>1961888.727272727</v>
      </c>
      <c r="F26" s="175">
        <f t="shared" si="0"/>
        <v>6651387</v>
      </c>
      <c r="G26" s="176">
        <f t="shared" si="1"/>
        <v>28232163</v>
      </c>
      <c r="H26" s="177">
        <f t="shared" si="2"/>
        <v>643557916</v>
      </c>
      <c r="I26" s="180"/>
      <c r="J26" s="182"/>
      <c r="K26" s="182"/>
    </row>
    <row r="27" spans="1:11" ht="12" customHeight="1">
      <c r="A27" s="173">
        <v>10</v>
      </c>
      <c r="B27" s="174">
        <v>39452</v>
      </c>
      <c r="C27" s="175">
        <f t="shared" si="3"/>
        <v>643557916</v>
      </c>
      <c r="D27" s="175">
        <f t="shared" si="4"/>
        <v>19815076.363636363</v>
      </c>
      <c r="E27" s="175">
        <f t="shared" si="5"/>
        <v>1981507.6363636365</v>
      </c>
      <c r="F27" s="175">
        <f t="shared" si="0"/>
        <v>6435579</v>
      </c>
      <c r="G27" s="176">
        <f t="shared" si="1"/>
        <v>28232163</v>
      </c>
      <c r="H27" s="177">
        <f t="shared" si="2"/>
        <v>621761332</v>
      </c>
      <c r="I27" s="180"/>
      <c r="K27" s="181"/>
    </row>
    <row r="28" spans="1:11" ht="12" customHeight="1">
      <c r="A28" s="173">
        <v>11</v>
      </c>
      <c r="B28" s="174">
        <v>39483</v>
      </c>
      <c r="C28" s="175">
        <f t="shared" si="3"/>
        <v>621761332</v>
      </c>
      <c r="D28" s="175">
        <f t="shared" si="4"/>
        <v>20013227.27272727</v>
      </c>
      <c r="E28" s="175">
        <f t="shared" si="5"/>
        <v>2001322.727272727</v>
      </c>
      <c r="F28" s="175">
        <f t="shared" si="0"/>
        <v>6217613</v>
      </c>
      <c r="G28" s="176">
        <f t="shared" si="1"/>
        <v>28232163</v>
      </c>
      <c r="H28" s="177">
        <f t="shared" si="2"/>
        <v>599746782</v>
      </c>
      <c r="I28" s="180"/>
      <c r="J28" s="182"/>
      <c r="K28" s="183"/>
    </row>
    <row r="29" spans="1:11" ht="12" customHeight="1">
      <c r="A29" s="173">
        <v>12</v>
      </c>
      <c r="B29" s="174">
        <v>39512</v>
      </c>
      <c r="C29" s="175">
        <f t="shared" si="3"/>
        <v>599746782</v>
      </c>
      <c r="D29" s="175">
        <f t="shared" si="4"/>
        <v>20213359.09090909</v>
      </c>
      <c r="E29" s="175">
        <f t="shared" si="5"/>
        <v>2021335.9090909092</v>
      </c>
      <c r="F29" s="175">
        <f t="shared" si="0"/>
        <v>5997468</v>
      </c>
      <c r="G29" s="176">
        <f t="shared" si="1"/>
        <v>28232163</v>
      </c>
      <c r="H29" s="177">
        <f t="shared" si="2"/>
        <v>577512087</v>
      </c>
      <c r="I29" s="180"/>
      <c r="K29" s="181"/>
    </row>
    <row r="30" spans="1:11" ht="12" customHeight="1">
      <c r="A30" s="173">
        <v>13</v>
      </c>
      <c r="B30" s="174">
        <v>39543</v>
      </c>
      <c r="C30" s="175">
        <f t="shared" si="3"/>
        <v>577512087</v>
      </c>
      <c r="D30" s="175">
        <f t="shared" si="4"/>
        <v>20415492.727272727</v>
      </c>
      <c r="E30" s="175">
        <f t="shared" si="5"/>
        <v>2041549.2727272727</v>
      </c>
      <c r="F30" s="175">
        <f t="shared" si="0"/>
        <v>5775121</v>
      </c>
      <c r="G30" s="176">
        <f t="shared" si="1"/>
        <v>28232163</v>
      </c>
      <c r="H30" s="177">
        <f t="shared" si="2"/>
        <v>555055045</v>
      </c>
      <c r="I30" s="180"/>
      <c r="J30" s="182"/>
      <c r="K30" s="181"/>
    </row>
    <row r="31" spans="1:11" ht="12" customHeight="1">
      <c r="A31" s="173">
        <v>14</v>
      </c>
      <c r="B31" s="174">
        <v>39573</v>
      </c>
      <c r="C31" s="175">
        <f t="shared" si="3"/>
        <v>555055045</v>
      </c>
      <c r="D31" s="175">
        <f t="shared" si="4"/>
        <v>20619648.18181818</v>
      </c>
      <c r="E31" s="175">
        <f t="shared" si="5"/>
        <v>2061964.8181818181</v>
      </c>
      <c r="F31" s="175">
        <f t="shared" si="0"/>
        <v>5550550</v>
      </c>
      <c r="G31" s="176">
        <f t="shared" si="1"/>
        <v>28232163</v>
      </c>
      <c r="H31" s="177">
        <f t="shared" si="2"/>
        <v>532373432</v>
      </c>
      <c r="I31" s="180"/>
      <c r="J31" s="182"/>
      <c r="K31" s="181"/>
    </row>
    <row r="32" spans="1:11" ht="12" customHeight="1">
      <c r="A32" s="173">
        <v>15</v>
      </c>
      <c r="B32" s="174">
        <v>39604</v>
      </c>
      <c r="C32" s="175">
        <f t="shared" si="3"/>
        <v>532373432</v>
      </c>
      <c r="D32" s="175">
        <f t="shared" si="4"/>
        <v>20825844.545454543</v>
      </c>
      <c r="E32" s="175">
        <f t="shared" si="5"/>
        <v>2082584.4545454544</v>
      </c>
      <c r="F32" s="175">
        <f t="shared" si="0"/>
        <v>5323734</v>
      </c>
      <c r="G32" s="176">
        <f t="shared" si="1"/>
        <v>28232163</v>
      </c>
      <c r="H32" s="177">
        <f t="shared" si="2"/>
        <v>509465003</v>
      </c>
      <c r="I32" s="180"/>
      <c r="K32" s="181"/>
    </row>
    <row r="33" spans="1:11" ht="12" customHeight="1">
      <c r="A33" s="173">
        <v>16</v>
      </c>
      <c r="B33" s="174">
        <v>39634</v>
      </c>
      <c r="C33" s="175">
        <f t="shared" si="3"/>
        <v>509465003</v>
      </c>
      <c r="D33" s="175">
        <f t="shared" si="4"/>
        <v>21034102.727272727</v>
      </c>
      <c r="E33" s="175">
        <f t="shared" si="5"/>
        <v>2103410.272727273</v>
      </c>
      <c r="F33" s="175">
        <f t="shared" si="0"/>
        <v>5094650</v>
      </c>
      <c r="G33" s="176">
        <f t="shared" si="1"/>
        <v>28232163</v>
      </c>
      <c r="H33" s="177">
        <f t="shared" si="2"/>
        <v>486327490</v>
      </c>
      <c r="I33" s="180"/>
      <c r="J33" s="182"/>
      <c r="K33" s="181"/>
    </row>
    <row r="34" spans="1:11" ht="12" customHeight="1">
      <c r="A34" s="173">
        <v>17</v>
      </c>
      <c r="B34" s="174">
        <v>39665</v>
      </c>
      <c r="C34" s="175">
        <f t="shared" si="3"/>
        <v>486327490</v>
      </c>
      <c r="D34" s="175">
        <f t="shared" si="4"/>
        <v>21244443.636363633</v>
      </c>
      <c r="E34" s="175">
        <f t="shared" si="5"/>
        <v>2124444.3636363633</v>
      </c>
      <c r="F34" s="175">
        <f t="shared" si="0"/>
        <v>4863275</v>
      </c>
      <c r="G34" s="176">
        <f t="shared" si="1"/>
        <v>28232163</v>
      </c>
      <c r="H34" s="177">
        <f t="shared" si="2"/>
        <v>462958602</v>
      </c>
      <c r="I34" s="180"/>
      <c r="J34" s="182"/>
      <c r="K34" s="181"/>
    </row>
    <row r="35" spans="1:11" ht="12" customHeight="1">
      <c r="A35" s="173">
        <v>18</v>
      </c>
      <c r="B35" s="174">
        <v>39696</v>
      </c>
      <c r="C35" s="175">
        <f t="shared" si="3"/>
        <v>462958602</v>
      </c>
      <c r="D35" s="175">
        <f t="shared" si="4"/>
        <v>21456888.18181818</v>
      </c>
      <c r="E35" s="175">
        <f t="shared" si="5"/>
        <v>2145688.818181818</v>
      </c>
      <c r="F35" s="175">
        <f t="shared" si="0"/>
        <v>4629586</v>
      </c>
      <c r="G35" s="176">
        <f t="shared" si="1"/>
        <v>28232163</v>
      </c>
      <c r="H35" s="177">
        <f t="shared" si="2"/>
        <v>439356025</v>
      </c>
      <c r="I35" s="180"/>
      <c r="J35" s="182"/>
      <c r="K35" s="181"/>
    </row>
    <row r="36" spans="1:11" ht="12" customHeight="1">
      <c r="A36" s="173">
        <v>19</v>
      </c>
      <c r="B36" s="174">
        <v>39726</v>
      </c>
      <c r="C36" s="175">
        <f t="shared" si="3"/>
        <v>439356025</v>
      </c>
      <c r="D36" s="175">
        <f t="shared" si="4"/>
        <v>21671457.27272727</v>
      </c>
      <c r="E36" s="175">
        <f t="shared" si="5"/>
        <v>2167145.727272727</v>
      </c>
      <c r="F36" s="175">
        <f t="shared" si="0"/>
        <v>4393560</v>
      </c>
      <c r="G36" s="176">
        <f t="shared" si="1"/>
        <v>28232163</v>
      </c>
      <c r="H36" s="177">
        <f t="shared" si="2"/>
        <v>415517422</v>
      </c>
      <c r="I36" s="180"/>
      <c r="J36" s="182"/>
      <c r="K36" s="181"/>
    </row>
    <row r="37" spans="1:11" ht="12" customHeight="1">
      <c r="A37" s="173">
        <v>20</v>
      </c>
      <c r="B37" s="174">
        <v>39757</v>
      </c>
      <c r="C37" s="175">
        <f t="shared" si="3"/>
        <v>415517422</v>
      </c>
      <c r="D37" s="175">
        <f t="shared" si="4"/>
        <v>21888171.818181816</v>
      </c>
      <c r="E37" s="175">
        <f t="shared" si="5"/>
        <v>2188817.1818181816</v>
      </c>
      <c r="F37" s="175">
        <f t="shared" si="0"/>
        <v>4155174</v>
      </c>
      <c r="G37" s="176">
        <f t="shared" si="1"/>
        <v>28232163</v>
      </c>
      <c r="H37" s="177">
        <f t="shared" si="2"/>
        <v>391440433</v>
      </c>
      <c r="I37" s="180"/>
      <c r="J37" s="182"/>
      <c r="K37" s="181"/>
    </row>
    <row r="38" spans="1:11" ht="12" customHeight="1">
      <c r="A38" s="173">
        <v>21</v>
      </c>
      <c r="B38" s="174">
        <v>39787</v>
      </c>
      <c r="C38" s="175">
        <f t="shared" si="3"/>
        <v>391440433</v>
      </c>
      <c r="D38" s="175">
        <f t="shared" si="4"/>
        <v>22107053.636363633</v>
      </c>
      <c r="E38" s="175">
        <f t="shared" si="5"/>
        <v>2210705.3636363633</v>
      </c>
      <c r="F38" s="175">
        <f t="shared" si="0"/>
        <v>3914404</v>
      </c>
      <c r="G38" s="176">
        <f t="shared" si="1"/>
        <v>28232163</v>
      </c>
      <c r="H38" s="177">
        <f t="shared" si="2"/>
        <v>367122674</v>
      </c>
      <c r="I38" s="184"/>
      <c r="J38" s="182"/>
      <c r="K38" s="185"/>
    </row>
    <row r="39" spans="1:11" ht="12" customHeight="1">
      <c r="A39" s="173">
        <v>22</v>
      </c>
      <c r="B39" s="174">
        <v>39818</v>
      </c>
      <c r="C39" s="175">
        <f t="shared" si="3"/>
        <v>367122674</v>
      </c>
      <c r="D39" s="175">
        <f t="shared" si="4"/>
        <v>22328123.636363633</v>
      </c>
      <c r="E39" s="175">
        <f t="shared" si="5"/>
        <v>2232812.3636363633</v>
      </c>
      <c r="F39" s="175">
        <f t="shared" si="0"/>
        <v>3671227</v>
      </c>
      <c r="G39" s="176">
        <f t="shared" si="1"/>
        <v>28232163</v>
      </c>
      <c r="H39" s="177">
        <f t="shared" si="2"/>
        <v>342561738</v>
      </c>
      <c r="I39" s="180"/>
      <c r="J39" s="182"/>
      <c r="K39" s="181"/>
    </row>
    <row r="40" spans="1:11" ht="12" customHeight="1">
      <c r="A40" s="173">
        <v>23</v>
      </c>
      <c r="B40" s="174">
        <v>39849</v>
      </c>
      <c r="C40" s="175">
        <f t="shared" si="3"/>
        <v>342561738</v>
      </c>
      <c r="D40" s="175">
        <f t="shared" si="4"/>
        <v>22551405.454545453</v>
      </c>
      <c r="E40" s="175">
        <f t="shared" si="5"/>
        <v>2255140.5454545454</v>
      </c>
      <c r="F40" s="175">
        <f t="shared" si="0"/>
        <v>3425617</v>
      </c>
      <c r="G40" s="176">
        <f t="shared" si="1"/>
        <v>28232163</v>
      </c>
      <c r="H40" s="177">
        <f t="shared" si="2"/>
        <v>317755192</v>
      </c>
      <c r="I40" s="180"/>
      <c r="J40" s="182"/>
      <c r="K40" s="181"/>
    </row>
    <row r="41" spans="1:11" ht="12" customHeight="1">
      <c r="A41" s="173">
        <v>24</v>
      </c>
      <c r="B41" s="174">
        <v>39877</v>
      </c>
      <c r="C41" s="175">
        <f t="shared" si="3"/>
        <v>317755192</v>
      </c>
      <c r="D41" s="175">
        <f t="shared" si="4"/>
        <v>22776919.09090909</v>
      </c>
      <c r="E41" s="175">
        <f t="shared" si="5"/>
        <v>2277691.909090909</v>
      </c>
      <c r="F41" s="175">
        <f t="shared" si="0"/>
        <v>3177552</v>
      </c>
      <c r="G41" s="176">
        <f t="shared" si="1"/>
        <v>28232163</v>
      </c>
      <c r="H41" s="177">
        <f t="shared" si="2"/>
        <v>292700581</v>
      </c>
      <c r="I41" s="180"/>
      <c r="J41" s="182"/>
      <c r="K41" s="181"/>
    </row>
    <row r="42" spans="1:11" ht="12" customHeight="1">
      <c r="A42" s="173">
        <v>25</v>
      </c>
      <c r="B42" s="174">
        <v>39908</v>
      </c>
      <c r="C42" s="175">
        <f t="shared" si="3"/>
        <v>292700581</v>
      </c>
      <c r="D42" s="175">
        <f t="shared" si="4"/>
        <v>23004688.18181818</v>
      </c>
      <c r="E42" s="175">
        <f t="shared" si="5"/>
        <v>2300468.818181818</v>
      </c>
      <c r="F42" s="175">
        <f t="shared" si="0"/>
        <v>2927006</v>
      </c>
      <c r="G42" s="176">
        <f t="shared" si="1"/>
        <v>28232163</v>
      </c>
      <c r="H42" s="177">
        <f t="shared" si="2"/>
        <v>267395424</v>
      </c>
      <c r="I42" s="180"/>
      <c r="J42" s="182"/>
      <c r="K42" s="181"/>
    </row>
    <row r="43" spans="1:11" ht="12" customHeight="1">
      <c r="A43" s="173">
        <v>26</v>
      </c>
      <c r="B43" s="174">
        <v>39938</v>
      </c>
      <c r="C43" s="175">
        <f t="shared" si="3"/>
        <v>267395424</v>
      </c>
      <c r="D43" s="175">
        <f t="shared" si="4"/>
        <v>23234735.454545453</v>
      </c>
      <c r="E43" s="175">
        <f t="shared" si="5"/>
        <v>2323473.5454545454</v>
      </c>
      <c r="F43" s="175">
        <f t="shared" si="0"/>
        <v>2673954</v>
      </c>
      <c r="G43" s="176">
        <f t="shared" si="1"/>
        <v>28232163</v>
      </c>
      <c r="H43" s="177">
        <f t="shared" si="2"/>
        <v>241837215.00000003</v>
      </c>
      <c r="I43" s="180"/>
      <c r="J43" s="182"/>
      <c r="K43" s="181"/>
    </row>
    <row r="44" spans="1:11" ht="12" customHeight="1">
      <c r="A44" s="173">
        <v>27</v>
      </c>
      <c r="B44" s="174">
        <v>39969</v>
      </c>
      <c r="C44" s="175">
        <f t="shared" si="3"/>
        <v>241837215.00000003</v>
      </c>
      <c r="D44" s="175">
        <f t="shared" si="4"/>
        <v>23467082.727272727</v>
      </c>
      <c r="E44" s="175">
        <f t="shared" si="5"/>
        <v>2346708.272727273</v>
      </c>
      <c r="F44" s="175">
        <f t="shared" si="0"/>
        <v>2418372</v>
      </c>
      <c r="G44" s="176">
        <f t="shared" si="1"/>
        <v>28232163</v>
      </c>
      <c r="H44" s="177">
        <f t="shared" si="2"/>
        <v>216023424.00000003</v>
      </c>
      <c r="I44" s="180"/>
      <c r="J44" s="182"/>
      <c r="K44" s="181"/>
    </row>
    <row r="45" spans="1:11" ht="12" customHeight="1">
      <c r="A45" s="173">
        <v>28</v>
      </c>
      <c r="B45" s="174">
        <v>39999</v>
      </c>
      <c r="C45" s="175">
        <f t="shared" si="3"/>
        <v>216023424.00000003</v>
      </c>
      <c r="D45" s="175">
        <f t="shared" si="4"/>
        <v>23701753.636363633</v>
      </c>
      <c r="E45" s="175">
        <f t="shared" si="5"/>
        <v>2370175.3636363633</v>
      </c>
      <c r="F45" s="175">
        <f t="shared" si="0"/>
        <v>2160234</v>
      </c>
      <c r="G45" s="176">
        <f t="shared" si="1"/>
        <v>28232163</v>
      </c>
      <c r="H45" s="177">
        <f t="shared" si="2"/>
        <v>189951495.00000003</v>
      </c>
      <c r="I45" s="180"/>
      <c r="J45" s="182"/>
      <c r="K45" s="181"/>
    </row>
    <row r="46" spans="1:11" ht="12" customHeight="1">
      <c r="A46" s="173">
        <v>29</v>
      </c>
      <c r="B46" s="174">
        <v>40030</v>
      </c>
      <c r="C46" s="175">
        <f t="shared" si="3"/>
        <v>189951495.00000003</v>
      </c>
      <c r="D46" s="175">
        <f t="shared" si="4"/>
        <v>23938770.909090906</v>
      </c>
      <c r="E46" s="175">
        <f t="shared" si="5"/>
        <v>2393877.090909091</v>
      </c>
      <c r="F46" s="175">
        <f t="shared" si="0"/>
        <v>1899515</v>
      </c>
      <c r="G46" s="176">
        <f t="shared" si="1"/>
        <v>28232163</v>
      </c>
      <c r="H46" s="177">
        <f t="shared" si="2"/>
        <v>163618847.00000003</v>
      </c>
      <c r="I46" s="180"/>
      <c r="J46" s="182"/>
      <c r="K46" s="181"/>
    </row>
    <row r="47" spans="1:11" ht="12" customHeight="1">
      <c r="A47" s="173">
        <v>30</v>
      </c>
      <c r="B47" s="174">
        <v>40061</v>
      </c>
      <c r="C47" s="175">
        <f t="shared" si="3"/>
        <v>163618847.00000003</v>
      </c>
      <c r="D47" s="175">
        <f t="shared" si="4"/>
        <v>24178159.09090909</v>
      </c>
      <c r="E47" s="175">
        <f t="shared" si="5"/>
        <v>2417815.909090909</v>
      </c>
      <c r="F47" s="175">
        <f t="shared" si="0"/>
        <v>1636188</v>
      </c>
      <c r="G47" s="176">
        <f t="shared" si="1"/>
        <v>28232163</v>
      </c>
      <c r="H47" s="177">
        <f t="shared" si="2"/>
        <v>137022872.00000003</v>
      </c>
      <c r="I47" s="180"/>
      <c r="J47" s="182"/>
      <c r="K47" s="181"/>
    </row>
    <row r="48" spans="1:11" ht="12" customHeight="1">
      <c r="A48" s="173">
        <v>31</v>
      </c>
      <c r="B48" s="174">
        <v>40091</v>
      </c>
      <c r="C48" s="175">
        <f t="shared" si="3"/>
        <v>137022872.00000003</v>
      </c>
      <c r="D48" s="175">
        <f t="shared" si="4"/>
        <v>24419939.999999996</v>
      </c>
      <c r="E48" s="175">
        <f t="shared" si="5"/>
        <v>2441993.9999999995</v>
      </c>
      <c r="F48" s="175">
        <f t="shared" si="0"/>
        <v>1370229</v>
      </c>
      <c r="G48" s="176">
        <f t="shared" si="1"/>
        <v>28232163</v>
      </c>
      <c r="H48" s="177">
        <f t="shared" si="2"/>
        <v>110160938.00000003</v>
      </c>
      <c r="I48" s="180"/>
      <c r="J48" s="182"/>
      <c r="K48" s="181"/>
    </row>
    <row r="49" spans="1:11" ht="12" customHeight="1">
      <c r="A49" s="173">
        <v>32</v>
      </c>
      <c r="B49" s="174">
        <v>40122</v>
      </c>
      <c r="C49" s="175">
        <f t="shared" si="3"/>
        <v>110160938.00000003</v>
      </c>
      <c r="D49" s="175">
        <f t="shared" si="4"/>
        <v>24664139.999999996</v>
      </c>
      <c r="E49" s="175">
        <f t="shared" si="5"/>
        <v>2466413.9999999995</v>
      </c>
      <c r="F49" s="175">
        <f t="shared" si="0"/>
        <v>1101609</v>
      </c>
      <c r="G49" s="176">
        <f t="shared" si="1"/>
        <v>28232163</v>
      </c>
      <c r="H49" s="177">
        <f t="shared" si="2"/>
        <v>83030384.00000003</v>
      </c>
      <c r="I49" s="180"/>
      <c r="J49" s="182"/>
      <c r="K49" s="181"/>
    </row>
    <row r="50" spans="1:11" ht="12" customHeight="1">
      <c r="A50" s="173">
        <v>33</v>
      </c>
      <c r="B50" s="174">
        <v>40152</v>
      </c>
      <c r="C50" s="175">
        <f t="shared" si="3"/>
        <v>83030384.00000003</v>
      </c>
      <c r="D50" s="175">
        <f t="shared" si="4"/>
        <v>24910780.909090906</v>
      </c>
      <c r="E50" s="175">
        <f t="shared" si="5"/>
        <v>2491078.090909091</v>
      </c>
      <c r="F50" s="175">
        <f t="shared" si="0"/>
        <v>830304</v>
      </c>
      <c r="G50" s="176">
        <f t="shared" si="1"/>
        <v>28232163</v>
      </c>
      <c r="H50" s="177">
        <f t="shared" si="2"/>
        <v>55628525.00000003</v>
      </c>
      <c r="I50" s="180"/>
      <c r="J50" s="182"/>
      <c r="K50" s="181"/>
    </row>
    <row r="51" spans="1:11" ht="12" customHeight="1">
      <c r="A51" s="173">
        <v>34</v>
      </c>
      <c r="B51" s="174">
        <v>40183</v>
      </c>
      <c r="C51" s="175">
        <f t="shared" si="3"/>
        <v>55628525.00000003</v>
      </c>
      <c r="D51" s="175">
        <f t="shared" si="4"/>
        <v>25159889.09090909</v>
      </c>
      <c r="E51" s="175">
        <f t="shared" si="5"/>
        <v>2515988.909090909</v>
      </c>
      <c r="F51" s="175">
        <f t="shared" si="0"/>
        <v>556285</v>
      </c>
      <c r="G51" s="176">
        <f t="shared" si="1"/>
        <v>28232163</v>
      </c>
      <c r="H51" s="177">
        <f t="shared" si="2"/>
        <v>27952647.00000003</v>
      </c>
      <c r="I51" s="180"/>
      <c r="J51" s="182"/>
      <c r="K51" s="181"/>
    </row>
    <row r="52" spans="1:11" ht="12" customHeight="1">
      <c r="A52" s="173">
        <v>35</v>
      </c>
      <c r="B52" s="174">
        <v>40214</v>
      </c>
      <c r="C52" s="175">
        <f t="shared" si="3"/>
        <v>27952647.00000003</v>
      </c>
      <c r="D52" s="175">
        <f>C52/1.1</f>
        <v>25411497.2727273</v>
      </c>
      <c r="E52" s="175">
        <f t="shared" si="5"/>
        <v>2541149.7272727303</v>
      </c>
      <c r="F52" s="175">
        <f t="shared" si="0"/>
        <v>279526</v>
      </c>
      <c r="G52" s="176">
        <f>SUM(D52:F52)</f>
        <v>28232173.00000003</v>
      </c>
      <c r="H52" s="177">
        <f t="shared" si="2"/>
        <v>0</v>
      </c>
      <c r="I52" s="180"/>
      <c r="J52" s="182"/>
      <c r="K52" s="181"/>
    </row>
    <row r="53" spans="1:11" ht="12" customHeight="1">
      <c r="A53" s="173">
        <v>36</v>
      </c>
      <c r="B53" s="174">
        <v>40242</v>
      </c>
      <c r="C53" s="175"/>
      <c r="D53" s="175"/>
      <c r="E53" s="186"/>
      <c r="F53" s="175"/>
      <c r="G53" s="176"/>
      <c r="H53" s="177">
        <v>0</v>
      </c>
      <c r="I53" s="180"/>
      <c r="J53" s="182"/>
      <c r="K53" s="181"/>
    </row>
    <row r="54" spans="1:11" ht="12" customHeight="1">
      <c r="A54" s="187"/>
      <c r="B54" s="188" t="s">
        <v>180</v>
      </c>
      <c r="C54" s="189"/>
      <c r="D54" s="190">
        <f>SUM(D17:D53)</f>
        <v>772727272.7272726</v>
      </c>
      <c r="E54" s="190">
        <f>SUM(E17:E53)</f>
        <v>77272727.27272727</v>
      </c>
      <c r="F54" s="190">
        <f>SUM(F17:F53)</f>
        <v>166357878</v>
      </c>
      <c r="G54" s="190">
        <f>SUM(G17:G53)</f>
        <v>1016357878</v>
      </c>
      <c r="H54" s="191"/>
      <c r="I54" s="192"/>
      <c r="J54" s="182"/>
      <c r="K54" s="181"/>
    </row>
    <row r="55" ht="12.75">
      <c r="B55" s="193"/>
    </row>
    <row r="56" spans="1:8" ht="12.75">
      <c r="A56" s="194" t="s">
        <v>184</v>
      </c>
      <c r="B56" s="195"/>
      <c r="C56" s="195"/>
      <c r="D56" s="195"/>
      <c r="E56" s="195"/>
      <c r="F56" s="195"/>
      <c r="G56" s="195"/>
      <c r="H56" s="195"/>
    </row>
    <row r="57" spans="1:8" ht="12.75">
      <c r="A57" s="195"/>
      <c r="B57" s="195"/>
      <c r="C57" s="195"/>
      <c r="D57" s="195"/>
      <c r="E57" s="195"/>
      <c r="F57" s="195"/>
      <c r="G57" s="195"/>
      <c r="H57" s="195"/>
    </row>
    <row r="58" spans="1:8" ht="12.75">
      <c r="A58" s="196" t="s">
        <v>57</v>
      </c>
      <c r="B58" s="197"/>
      <c r="C58" s="197"/>
      <c r="D58" s="197"/>
      <c r="E58" s="196" t="s">
        <v>95</v>
      </c>
      <c r="F58" s="197"/>
      <c r="G58" s="197"/>
      <c r="H58" s="197"/>
    </row>
    <row r="59" spans="1:8" ht="12.75">
      <c r="A59" s="195">
        <v>1</v>
      </c>
      <c r="B59" s="194" t="s">
        <v>59</v>
      </c>
      <c r="C59" s="195"/>
      <c r="D59" s="195"/>
      <c r="E59" s="194" t="s">
        <v>160</v>
      </c>
      <c r="F59" s="195"/>
      <c r="G59" s="195"/>
      <c r="H59" s="198">
        <f>H10</f>
        <v>150000000</v>
      </c>
    </row>
    <row r="60" spans="1:8" ht="12.75">
      <c r="A60" s="195"/>
      <c r="B60" s="194" t="s">
        <v>60</v>
      </c>
      <c r="C60" s="195"/>
      <c r="D60" s="195"/>
      <c r="E60" s="194" t="s">
        <v>160</v>
      </c>
      <c r="F60" s="195"/>
      <c r="G60" s="195"/>
      <c r="H60" s="199">
        <f>H8</f>
        <v>100000000</v>
      </c>
    </row>
    <row r="61" spans="1:8" ht="12.75">
      <c r="A61" s="195"/>
      <c r="B61" s="194" t="s">
        <v>83</v>
      </c>
      <c r="C61" s="195"/>
      <c r="D61" s="195"/>
      <c r="E61" s="194" t="s">
        <v>160</v>
      </c>
      <c r="F61" s="195"/>
      <c r="G61" s="195"/>
      <c r="H61" s="199">
        <f>H11</f>
        <v>8000000</v>
      </c>
    </row>
    <row r="62" spans="1:8" ht="12.75">
      <c r="A62" s="195"/>
      <c r="B62" s="195"/>
      <c r="C62" s="195"/>
      <c r="D62" s="195"/>
      <c r="E62" s="194" t="s">
        <v>63</v>
      </c>
      <c r="F62" s="195"/>
      <c r="G62" s="195"/>
      <c r="H62" s="200">
        <f>SUM(H59:H61)</f>
        <v>258000000</v>
      </c>
    </row>
    <row r="63" spans="1:8" ht="12.75">
      <c r="A63" s="195"/>
      <c r="B63" s="195"/>
      <c r="C63" s="195"/>
      <c r="D63" s="195"/>
      <c r="E63" s="195"/>
      <c r="F63" s="195"/>
      <c r="G63" s="195"/>
      <c r="H63" s="201"/>
    </row>
    <row r="64" spans="1:15" s="135" customFormat="1" ht="12.75">
      <c r="A64" s="195">
        <v>2</v>
      </c>
      <c r="B64" s="194" t="s">
        <v>159</v>
      </c>
      <c r="C64" s="195"/>
      <c r="D64" s="195"/>
      <c r="E64" s="194" t="s">
        <v>64</v>
      </c>
      <c r="F64" s="195"/>
      <c r="G64" s="195"/>
      <c r="H64" s="202">
        <f>ROUND(E7/1.1,0)</f>
        <v>909090909</v>
      </c>
      <c r="I64" s="134"/>
      <c r="K64" s="134"/>
      <c r="L64" s="134"/>
      <c r="M64" s="134"/>
      <c r="N64" s="134"/>
      <c r="O64" s="134"/>
    </row>
    <row r="65" spans="1:15" s="135" customFormat="1" ht="12.75">
      <c r="A65" s="195"/>
      <c r="B65" s="195"/>
      <c r="C65" s="195"/>
      <c r="D65" s="195"/>
      <c r="E65" s="195" t="s">
        <v>194</v>
      </c>
      <c r="F65" s="195"/>
      <c r="G65" s="195"/>
      <c r="H65" s="202">
        <f>ROUND(E7/11,0)</f>
        <v>90909091</v>
      </c>
      <c r="I65" s="184" t="s">
        <v>144</v>
      </c>
      <c r="K65" s="134"/>
      <c r="L65" s="134"/>
      <c r="M65" s="134"/>
      <c r="N65" s="134"/>
      <c r="O65" s="134"/>
    </row>
    <row r="66" spans="1:15" s="135" customFormat="1" ht="12.75">
      <c r="A66" s="195"/>
      <c r="B66" s="195"/>
      <c r="C66" s="195"/>
      <c r="D66" s="195"/>
      <c r="E66" s="194" t="s">
        <v>187</v>
      </c>
      <c r="F66" s="195"/>
      <c r="G66" s="195"/>
      <c r="H66" s="203">
        <v>1000000000</v>
      </c>
      <c r="I66" s="134"/>
      <c r="K66" s="134"/>
      <c r="L66" s="134"/>
      <c r="M66" s="134"/>
      <c r="N66" s="134"/>
      <c r="O66" s="134"/>
    </row>
    <row r="67" spans="1:15" s="135" customFormat="1" ht="12.75">
      <c r="A67" s="195"/>
      <c r="B67" s="195"/>
      <c r="C67" s="195"/>
      <c r="D67" s="195"/>
      <c r="E67" s="194"/>
      <c r="F67" s="195"/>
      <c r="G67" s="195"/>
      <c r="H67" s="203"/>
      <c r="I67" s="204"/>
      <c r="K67" s="134"/>
      <c r="L67" s="134"/>
      <c r="M67" s="134"/>
      <c r="N67" s="134"/>
      <c r="O67" s="134"/>
    </row>
    <row r="68" spans="1:15" s="135" customFormat="1" ht="12.75">
      <c r="A68" s="195">
        <v>3</v>
      </c>
      <c r="B68" s="195" t="s">
        <v>181</v>
      </c>
      <c r="C68" s="195"/>
      <c r="D68" s="195"/>
      <c r="E68" s="194"/>
      <c r="F68" s="195"/>
      <c r="G68" s="195"/>
      <c r="H68" s="203"/>
      <c r="I68" s="204"/>
      <c r="K68" s="134"/>
      <c r="L68" s="134"/>
      <c r="M68" s="134"/>
      <c r="N68" s="134"/>
      <c r="O68" s="134"/>
    </row>
    <row r="69" spans="1:15" s="135" customFormat="1" ht="12.75">
      <c r="A69" s="195"/>
      <c r="B69" s="195"/>
      <c r="C69" s="195"/>
      <c r="D69" s="195"/>
      <c r="E69" s="194" t="s">
        <v>188</v>
      </c>
      <c r="F69" s="195"/>
      <c r="G69" s="195"/>
      <c r="H69" s="205">
        <f>H59</f>
        <v>150000000</v>
      </c>
      <c r="I69" s="204"/>
      <c r="K69" s="134"/>
      <c r="L69" s="134"/>
      <c r="M69" s="134"/>
      <c r="N69" s="134"/>
      <c r="O69" s="134"/>
    </row>
    <row r="70" spans="1:15" s="135" customFormat="1" ht="12.75">
      <c r="A70" s="195"/>
      <c r="B70" s="195"/>
      <c r="C70" s="195"/>
      <c r="D70" s="195"/>
      <c r="E70" s="194" t="s">
        <v>161</v>
      </c>
      <c r="F70" s="195"/>
      <c r="G70" s="195"/>
      <c r="H70" s="203">
        <f>H69</f>
        <v>150000000</v>
      </c>
      <c r="I70" s="204"/>
      <c r="K70" s="134"/>
      <c r="L70" s="134"/>
      <c r="M70" s="134"/>
      <c r="N70" s="134"/>
      <c r="O70" s="134"/>
    </row>
    <row r="71" spans="1:15" s="135" customFormat="1" ht="12.75">
      <c r="A71" s="195"/>
      <c r="B71" s="195"/>
      <c r="C71" s="195" t="s">
        <v>154</v>
      </c>
      <c r="D71" s="195"/>
      <c r="E71" s="195" t="s">
        <v>97</v>
      </c>
      <c r="F71" s="195"/>
      <c r="G71" s="195"/>
      <c r="H71" s="205">
        <f>(H70/1.1)*0.1</f>
        <v>13636363.636363635</v>
      </c>
      <c r="I71" s="204"/>
      <c r="K71" s="134"/>
      <c r="L71" s="134"/>
      <c r="M71" s="134"/>
      <c r="N71" s="134"/>
      <c r="O71" s="134"/>
    </row>
    <row r="72" spans="1:15" s="135" customFormat="1" ht="12.75">
      <c r="A72" s="195"/>
      <c r="B72" s="195"/>
      <c r="C72" s="195"/>
      <c r="D72" s="195"/>
      <c r="E72" s="195" t="s">
        <v>98</v>
      </c>
      <c r="F72" s="195"/>
      <c r="G72" s="195"/>
      <c r="H72" s="203">
        <f>H71</f>
        <v>13636363.636363635</v>
      </c>
      <c r="I72" s="204"/>
      <c r="K72" s="134"/>
      <c r="L72" s="134"/>
      <c r="M72" s="134"/>
      <c r="N72" s="134"/>
      <c r="O72" s="134"/>
    </row>
    <row r="73" spans="1:15" s="135" customFormat="1" ht="12.75">
      <c r="A73" s="195">
        <v>4</v>
      </c>
      <c r="B73" s="195" t="s">
        <v>155</v>
      </c>
      <c r="C73" s="195"/>
      <c r="D73" s="195"/>
      <c r="E73" s="195"/>
      <c r="F73" s="195"/>
      <c r="G73" s="195"/>
      <c r="H73" s="203"/>
      <c r="I73" s="204"/>
      <c r="K73" s="134"/>
      <c r="L73" s="134"/>
      <c r="M73" s="134"/>
      <c r="N73" s="134"/>
      <c r="O73" s="134"/>
    </row>
    <row r="74" spans="1:15" s="135" customFormat="1" ht="12.75">
      <c r="A74" s="195"/>
      <c r="B74" s="195"/>
      <c r="C74" s="195" t="s">
        <v>156</v>
      </c>
      <c r="D74" s="195"/>
      <c r="E74" s="195" t="s">
        <v>157</v>
      </c>
      <c r="F74" s="195"/>
      <c r="G74" s="195"/>
      <c r="H74" s="205">
        <f>H61/1.1</f>
        <v>7272727.2727272725</v>
      </c>
      <c r="I74" s="204"/>
      <c r="K74" s="134"/>
      <c r="L74" s="134"/>
      <c r="M74" s="134"/>
      <c r="N74" s="134"/>
      <c r="O74" s="134"/>
    </row>
    <row r="75" spans="1:15" s="135" customFormat="1" ht="12.75">
      <c r="A75" s="195"/>
      <c r="B75" s="195"/>
      <c r="C75" s="195"/>
      <c r="D75" s="195"/>
      <c r="E75" s="195" t="s">
        <v>97</v>
      </c>
      <c r="F75" s="195"/>
      <c r="G75" s="195"/>
      <c r="H75" s="205">
        <f>H74*0.1</f>
        <v>727272.7272727273</v>
      </c>
      <c r="I75" s="204"/>
      <c r="K75" s="134"/>
      <c r="L75" s="134"/>
      <c r="M75" s="134"/>
      <c r="N75" s="134"/>
      <c r="O75" s="134"/>
    </row>
    <row r="76" spans="1:15" s="135" customFormat="1" ht="12.75">
      <c r="A76" s="195"/>
      <c r="B76" s="195"/>
      <c r="C76" s="195" t="s">
        <v>158</v>
      </c>
      <c r="D76" s="195"/>
      <c r="E76" s="195" t="s">
        <v>183</v>
      </c>
      <c r="F76" s="195"/>
      <c r="G76" s="195"/>
      <c r="H76" s="205">
        <f>H60</f>
        <v>100000000</v>
      </c>
      <c r="I76" s="204"/>
      <c r="K76" s="134"/>
      <c r="L76" s="134"/>
      <c r="M76" s="134"/>
      <c r="N76" s="134"/>
      <c r="O76" s="134"/>
    </row>
    <row r="77" spans="1:15" s="135" customFormat="1" ht="12.75">
      <c r="A77" s="195"/>
      <c r="B77" s="195"/>
      <c r="C77" s="195"/>
      <c r="D77" s="195"/>
      <c r="E77" s="194" t="s">
        <v>161</v>
      </c>
      <c r="F77" s="195"/>
      <c r="G77" s="195"/>
      <c r="H77" s="203">
        <f>H60+H61</f>
        <v>108000000</v>
      </c>
      <c r="I77" s="204"/>
      <c r="K77" s="134"/>
      <c r="L77" s="134"/>
      <c r="M77" s="134"/>
      <c r="N77" s="134"/>
      <c r="O77" s="134"/>
    </row>
    <row r="78" spans="1:15" s="135" customFormat="1" ht="12.75">
      <c r="A78" s="195"/>
      <c r="B78" s="195"/>
      <c r="C78" s="195"/>
      <c r="D78" s="195"/>
      <c r="E78" s="195"/>
      <c r="F78" s="195"/>
      <c r="G78" s="195"/>
      <c r="H78" s="206"/>
      <c r="I78" s="134"/>
      <c r="K78" s="134"/>
      <c r="L78" s="134"/>
      <c r="M78" s="134"/>
      <c r="N78" s="134"/>
      <c r="O78" s="134"/>
    </row>
    <row r="79" spans="1:15" s="135" customFormat="1" ht="12.75">
      <c r="A79" s="195">
        <v>5</v>
      </c>
      <c r="B79" s="194" t="s">
        <v>79</v>
      </c>
      <c r="C79" s="195"/>
      <c r="D79" s="195"/>
      <c r="E79" s="194" t="s">
        <v>141</v>
      </c>
      <c r="F79" s="195"/>
      <c r="G79" s="195"/>
      <c r="H79" s="207">
        <f>F17</f>
        <v>8500000</v>
      </c>
      <c r="I79" s="134"/>
      <c r="K79" s="134"/>
      <c r="L79" s="134"/>
      <c r="M79" s="134"/>
      <c r="N79" s="134"/>
      <c r="O79" s="134"/>
    </row>
    <row r="80" spans="1:15" s="135" customFormat="1" ht="12.75">
      <c r="A80" s="195"/>
      <c r="B80" s="195"/>
      <c r="C80" s="195"/>
      <c r="D80" s="195"/>
      <c r="E80" s="194" t="s">
        <v>182</v>
      </c>
      <c r="F80" s="195"/>
      <c r="G80" s="195"/>
      <c r="H80" s="207">
        <f>D17+E17</f>
        <v>19732163</v>
      </c>
      <c r="I80" s="134" t="s">
        <v>198</v>
      </c>
      <c r="K80" s="134"/>
      <c r="L80" s="134"/>
      <c r="M80" s="134"/>
      <c r="N80" s="134"/>
      <c r="O80" s="134"/>
    </row>
    <row r="81" spans="1:15" s="135" customFormat="1" ht="12.75">
      <c r="A81" s="195"/>
      <c r="B81" s="195"/>
      <c r="C81" s="195"/>
      <c r="D81" s="195"/>
      <c r="E81" s="195" t="s">
        <v>97</v>
      </c>
      <c r="F81" s="195"/>
      <c r="G81" s="195"/>
      <c r="H81" s="207">
        <f>E17</f>
        <v>1793833</v>
      </c>
      <c r="I81" s="184" t="s">
        <v>197</v>
      </c>
      <c r="K81" s="134"/>
      <c r="L81" s="134"/>
      <c r="M81" s="134"/>
      <c r="N81" s="134"/>
      <c r="O81" s="134"/>
    </row>
    <row r="82" spans="1:15" s="135" customFormat="1" ht="12.75">
      <c r="A82" s="195"/>
      <c r="B82" s="195"/>
      <c r="C82" s="195"/>
      <c r="D82" s="195"/>
      <c r="E82" s="194" t="s">
        <v>76</v>
      </c>
      <c r="F82" s="195"/>
      <c r="G82" s="195"/>
      <c r="H82" s="208">
        <f>SUM(H79:H80)</f>
        <v>28232163</v>
      </c>
      <c r="I82" s="134"/>
      <c r="K82" s="134"/>
      <c r="L82" s="134"/>
      <c r="M82" s="134"/>
      <c r="N82" s="134"/>
      <c r="O82" s="134"/>
    </row>
    <row r="83" spans="1:9" ht="12.75">
      <c r="A83" s="195"/>
      <c r="B83" s="195"/>
      <c r="C83" s="195"/>
      <c r="D83" s="195"/>
      <c r="E83" s="195" t="s">
        <v>98</v>
      </c>
      <c r="F83" s="195"/>
      <c r="G83" s="195"/>
      <c r="H83" s="208">
        <f>+H81</f>
        <v>1793833</v>
      </c>
      <c r="I83" s="184" t="s">
        <v>196</v>
      </c>
    </row>
    <row r="84" spans="1:8" ht="12.75">
      <c r="A84" s="195"/>
      <c r="B84" s="195"/>
      <c r="C84" s="195"/>
      <c r="D84" s="195"/>
      <c r="E84" s="195"/>
      <c r="F84" s="195"/>
      <c r="G84" s="195"/>
      <c r="H84" s="195"/>
    </row>
    <row r="85" spans="1:9" ht="12.75">
      <c r="A85" s="195">
        <v>6</v>
      </c>
      <c r="B85" s="195" t="s">
        <v>84</v>
      </c>
      <c r="C85" s="195"/>
      <c r="D85" s="195"/>
      <c r="E85" s="195" t="s">
        <v>85</v>
      </c>
      <c r="F85" s="195"/>
      <c r="G85" s="195"/>
      <c r="H85" s="195"/>
      <c r="I85" s="134" t="s">
        <v>199</v>
      </c>
    </row>
    <row r="86" spans="1:8" ht="12.75">
      <c r="A86" s="195"/>
      <c r="B86" s="195"/>
      <c r="C86" s="195"/>
      <c r="D86" s="195"/>
      <c r="E86" s="195" t="s">
        <v>86</v>
      </c>
      <c r="F86" s="195"/>
      <c r="G86" s="195"/>
      <c r="H86" s="195"/>
    </row>
    <row r="87" spans="1:8" ht="12.75">
      <c r="A87" s="195"/>
      <c r="B87" s="209"/>
      <c r="C87" s="195"/>
      <c r="D87" s="195"/>
      <c r="E87" s="195"/>
      <c r="F87" s="195"/>
      <c r="G87" s="195"/>
      <c r="H87" s="195"/>
    </row>
    <row r="88" spans="1:8" ht="12.75">
      <c r="A88" s="195"/>
      <c r="B88" s="194"/>
      <c r="C88" s="195"/>
      <c r="D88" s="195"/>
      <c r="E88" s="195"/>
      <c r="F88" s="195"/>
      <c r="G88" s="195"/>
      <c r="H88" s="195"/>
    </row>
    <row r="89" spans="1:8" ht="12.75">
      <c r="A89" s="195">
        <v>7</v>
      </c>
      <c r="B89" s="194" t="s">
        <v>89</v>
      </c>
      <c r="C89" s="195"/>
      <c r="D89" s="195"/>
      <c r="E89" s="195"/>
      <c r="F89" s="195"/>
      <c r="G89" s="195"/>
      <c r="H89" s="195"/>
    </row>
    <row r="90" spans="1:10" ht="12.75">
      <c r="A90" s="195"/>
      <c r="B90" s="195" t="s">
        <v>90</v>
      </c>
      <c r="C90" s="195"/>
      <c r="D90" s="195"/>
      <c r="E90" s="195" t="s">
        <v>99</v>
      </c>
      <c r="F90" s="195"/>
      <c r="G90" s="195"/>
      <c r="H90" s="210">
        <f>H64+H9</f>
        <v>914690909</v>
      </c>
      <c r="J90" s="134"/>
    </row>
    <row r="91" spans="1:8" ht="12.75">
      <c r="A91" s="195"/>
      <c r="B91" s="194"/>
      <c r="C91" s="195"/>
      <c r="D91" s="195"/>
      <c r="E91" s="195" t="s">
        <v>91</v>
      </c>
      <c r="F91" s="195"/>
      <c r="G91" s="195"/>
      <c r="H91" s="211">
        <v>909090909</v>
      </c>
    </row>
    <row r="92" spans="1:9" ht="12.75">
      <c r="A92" s="195"/>
      <c r="B92" s="194"/>
      <c r="C92" s="195"/>
      <c r="D92" s="195"/>
      <c r="E92" s="195" t="s">
        <v>76</v>
      </c>
      <c r="F92" s="195"/>
      <c r="G92" s="195"/>
      <c r="H92" s="215">
        <f>H9</f>
        <v>5600000</v>
      </c>
      <c r="I92" s="212"/>
    </row>
    <row r="93" spans="1:8" ht="12.75">
      <c r="A93" s="195"/>
      <c r="C93" s="195"/>
      <c r="D93" s="195"/>
      <c r="E93" s="195"/>
      <c r="F93" s="195"/>
      <c r="G93" s="195"/>
      <c r="H93" s="214"/>
    </row>
    <row r="94" spans="1:8" ht="12.75">
      <c r="A94" s="195"/>
      <c r="B94" s="194" t="s">
        <v>92</v>
      </c>
      <c r="C94" s="195"/>
      <c r="D94" s="195"/>
      <c r="E94" s="194" t="s">
        <v>93</v>
      </c>
      <c r="F94" s="195"/>
      <c r="G94" s="195"/>
      <c r="H94" s="195"/>
    </row>
    <row r="95" spans="1:8" ht="12.75">
      <c r="A95" s="195"/>
      <c r="B95" s="195"/>
      <c r="C95" s="195"/>
      <c r="D95" s="195"/>
      <c r="E95" s="194" t="s">
        <v>94</v>
      </c>
      <c r="F95" s="195"/>
      <c r="G95" s="195"/>
      <c r="H95" s="195"/>
    </row>
    <row r="96" spans="1:8" ht="12.75">
      <c r="A96" s="195"/>
      <c r="B96" s="195"/>
      <c r="C96" s="195"/>
      <c r="D96" s="195"/>
      <c r="E96" s="195"/>
      <c r="F96" s="195"/>
      <c r="G96" s="195"/>
      <c r="H96" s="195"/>
    </row>
    <row r="97" spans="1:15" s="135" customFormat="1" ht="12.75">
      <c r="A97" s="134"/>
      <c r="B97" s="193"/>
      <c r="H97" s="134"/>
      <c r="I97" s="134"/>
      <c r="K97" s="134"/>
      <c r="L97" s="134"/>
      <c r="M97" s="134"/>
      <c r="N97" s="134"/>
      <c r="O97" s="134"/>
    </row>
    <row r="98" spans="1:15" s="135" customFormat="1" ht="12.75">
      <c r="A98" s="134"/>
      <c r="B98" s="193"/>
      <c r="H98" s="134"/>
      <c r="I98" s="134"/>
      <c r="K98" s="134"/>
      <c r="L98" s="134"/>
      <c r="M98" s="134"/>
      <c r="N98" s="134"/>
      <c r="O98" s="134"/>
    </row>
    <row r="99" spans="1:15" s="135" customFormat="1" ht="12.75">
      <c r="A99" s="134"/>
      <c r="B99" s="193"/>
      <c r="H99" s="134"/>
      <c r="I99" s="134"/>
      <c r="K99" s="134"/>
      <c r="L99" s="134"/>
      <c r="M99" s="134"/>
      <c r="N99" s="134"/>
      <c r="O99" s="134"/>
    </row>
    <row r="100" spans="1:15" s="135" customFormat="1" ht="12.75">
      <c r="A100" s="134"/>
      <c r="B100" s="193"/>
      <c r="H100" s="134"/>
      <c r="I100" s="134"/>
      <c r="K100" s="134"/>
      <c r="L100" s="134"/>
      <c r="M100" s="134"/>
      <c r="N100" s="134"/>
      <c r="O100" s="134"/>
    </row>
    <row r="101" spans="1:15" s="135" customFormat="1" ht="12.75">
      <c r="A101" s="134"/>
      <c r="B101" s="193"/>
      <c r="H101" s="134"/>
      <c r="I101" s="134"/>
      <c r="K101" s="134"/>
      <c r="L101" s="134"/>
      <c r="M101" s="134"/>
      <c r="N101" s="134"/>
      <c r="O101" s="134"/>
    </row>
    <row r="102" spans="1:15" s="135" customFormat="1" ht="12.75">
      <c r="A102" s="134"/>
      <c r="B102" s="193"/>
      <c r="H102" s="134"/>
      <c r="I102" s="134"/>
      <c r="K102" s="134"/>
      <c r="L102" s="134"/>
      <c r="M102" s="134"/>
      <c r="N102" s="134"/>
      <c r="O102" s="134"/>
    </row>
    <row r="103" spans="1:15" s="135" customFormat="1" ht="12.75">
      <c r="A103" s="134"/>
      <c r="B103" s="193"/>
      <c r="H103" s="134"/>
      <c r="I103" s="134"/>
      <c r="K103" s="134"/>
      <c r="L103" s="134"/>
      <c r="M103" s="134"/>
      <c r="N103" s="134"/>
      <c r="O103" s="134"/>
    </row>
    <row r="104" spans="1:15" s="135" customFormat="1" ht="12.75">
      <c r="A104" s="134"/>
      <c r="B104" s="193"/>
      <c r="H104" s="134"/>
      <c r="I104" s="134"/>
      <c r="K104" s="134"/>
      <c r="L104" s="134"/>
      <c r="M104" s="134"/>
      <c r="N104" s="134"/>
      <c r="O104" s="134"/>
    </row>
    <row r="105" spans="1:15" s="135" customFormat="1" ht="12.75">
      <c r="A105" s="134"/>
      <c r="B105" s="193"/>
      <c r="H105" s="134"/>
      <c r="I105" s="134"/>
      <c r="K105" s="134"/>
      <c r="L105" s="134"/>
      <c r="M105" s="134"/>
      <c r="N105" s="134"/>
      <c r="O105" s="134"/>
    </row>
    <row r="106" spans="1:15" s="135" customFormat="1" ht="12.75">
      <c r="A106" s="134"/>
      <c r="B106" s="193"/>
      <c r="H106" s="134"/>
      <c r="I106" s="134"/>
      <c r="K106" s="134"/>
      <c r="L106" s="134"/>
      <c r="M106" s="134"/>
      <c r="N106" s="134"/>
      <c r="O106" s="134"/>
    </row>
    <row r="107" spans="1:15" s="135" customFormat="1" ht="12.75">
      <c r="A107" s="134"/>
      <c r="B107" s="193"/>
      <c r="H107" s="134"/>
      <c r="I107" s="134"/>
      <c r="K107" s="134"/>
      <c r="L107" s="134"/>
      <c r="M107" s="134"/>
      <c r="N107" s="134"/>
      <c r="O107" s="134"/>
    </row>
    <row r="108" spans="1:15" s="135" customFormat="1" ht="12.75">
      <c r="A108" s="134"/>
      <c r="B108" s="193"/>
      <c r="H108" s="134"/>
      <c r="I108" s="134"/>
      <c r="K108" s="134"/>
      <c r="L108" s="134"/>
      <c r="M108" s="134"/>
      <c r="N108" s="134"/>
      <c r="O108" s="134"/>
    </row>
    <row r="109" spans="1:15" s="135" customFormat="1" ht="12.75">
      <c r="A109" s="134"/>
      <c r="B109" s="193"/>
      <c r="H109" s="134"/>
      <c r="I109" s="134"/>
      <c r="K109" s="134"/>
      <c r="L109" s="134"/>
      <c r="M109" s="134"/>
      <c r="N109" s="134"/>
      <c r="O109" s="134"/>
    </row>
    <row r="110" spans="1:15" s="135" customFormat="1" ht="12.75">
      <c r="A110" s="134"/>
      <c r="B110" s="193"/>
      <c r="H110" s="134"/>
      <c r="I110" s="134"/>
      <c r="K110" s="134"/>
      <c r="L110" s="134"/>
      <c r="M110" s="134"/>
      <c r="N110" s="134"/>
      <c r="O110" s="134"/>
    </row>
    <row r="111" spans="1:15" s="135" customFormat="1" ht="12.75">
      <c r="A111" s="134"/>
      <c r="B111" s="193"/>
      <c r="H111" s="134"/>
      <c r="I111" s="134"/>
      <c r="K111" s="134"/>
      <c r="L111" s="134"/>
      <c r="M111" s="134"/>
      <c r="N111" s="134"/>
      <c r="O111" s="134"/>
    </row>
    <row r="112" spans="1:15" s="135" customFormat="1" ht="12.75">
      <c r="A112" s="134"/>
      <c r="B112" s="193"/>
      <c r="H112" s="134"/>
      <c r="I112" s="134"/>
      <c r="K112" s="134"/>
      <c r="L112" s="134"/>
      <c r="M112" s="134"/>
      <c r="N112" s="134"/>
      <c r="O112" s="134"/>
    </row>
    <row r="113" spans="1:15" s="135" customFormat="1" ht="12.75">
      <c r="A113" s="134"/>
      <c r="B113" s="193"/>
      <c r="H113" s="134"/>
      <c r="I113" s="134"/>
      <c r="K113" s="134"/>
      <c r="L113" s="134"/>
      <c r="M113" s="134"/>
      <c r="N113" s="134"/>
      <c r="O113" s="134"/>
    </row>
    <row r="114" spans="1:15" s="135" customFormat="1" ht="12.75">
      <c r="A114" s="134"/>
      <c r="B114" s="193"/>
      <c r="H114" s="134"/>
      <c r="I114" s="134"/>
      <c r="K114" s="134"/>
      <c r="L114" s="134"/>
      <c r="M114" s="134"/>
      <c r="N114" s="134"/>
      <c r="O114" s="134"/>
    </row>
    <row r="115" spans="1:15" s="135" customFormat="1" ht="12.75">
      <c r="A115" s="134"/>
      <c r="B115" s="193"/>
      <c r="H115" s="134"/>
      <c r="I115" s="134"/>
      <c r="K115" s="134"/>
      <c r="L115" s="134"/>
      <c r="M115" s="134"/>
      <c r="N115" s="134"/>
      <c r="O115" s="134"/>
    </row>
    <row r="116" spans="1:15" s="135" customFormat="1" ht="12.75">
      <c r="A116" s="134"/>
      <c r="B116" s="193"/>
      <c r="H116" s="134"/>
      <c r="I116" s="134"/>
      <c r="K116" s="134"/>
      <c r="L116" s="134"/>
      <c r="M116" s="134"/>
      <c r="N116" s="134"/>
      <c r="O116" s="134"/>
    </row>
    <row r="117" spans="1:15" s="135" customFormat="1" ht="12.75">
      <c r="A117" s="134"/>
      <c r="B117" s="193"/>
      <c r="H117" s="134"/>
      <c r="I117" s="134"/>
      <c r="K117" s="134"/>
      <c r="L117" s="134"/>
      <c r="M117" s="134"/>
      <c r="N117" s="134"/>
      <c r="O117" s="134"/>
    </row>
    <row r="118" spans="1:15" s="135" customFormat="1" ht="12.75">
      <c r="A118" s="134"/>
      <c r="B118" s="193"/>
      <c r="H118" s="134"/>
      <c r="I118" s="134"/>
      <c r="K118" s="134"/>
      <c r="L118" s="134"/>
      <c r="M118" s="134"/>
      <c r="N118" s="134"/>
      <c r="O118" s="134"/>
    </row>
    <row r="119" spans="1:15" s="135" customFormat="1" ht="12.75">
      <c r="A119" s="134"/>
      <c r="B119" s="193"/>
      <c r="H119" s="134"/>
      <c r="I119" s="134"/>
      <c r="K119" s="134"/>
      <c r="L119" s="134"/>
      <c r="M119" s="134"/>
      <c r="N119" s="134"/>
      <c r="O119" s="134"/>
    </row>
    <row r="120" spans="1:15" s="135" customFormat="1" ht="12.75">
      <c r="A120" s="134"/>
      <c r="B120" s="193"/>
      <c r="H120" s="134"/>
      <c r="I120" s="134"/>
      <c r="K120" s="134"/>
      <c r="L120" s="134"/>
      <c r="M120" s="134"/>
      <c r="N120" s="134"/>
      <c r="O120" s="134"/>
    </row>
    <row r="121" spans="1:15" s="135" customFormat="1" ht="12.75">
      <c r="A121" s="134"/>
      <c r="B121" s="193"/>
      <c r="H121" s="134"/>
      <c r="I121" s="134"/>
      <c r="K121" s="134"/>
      <c r="L121" s="134"/>
      <c r="M121" s="134"/>
      <c r="N121" s="134"/>
      <c r="O121" s="134"/>
    </row>
    <row r="122" spans="1:15" s="135" customFormat="1" ht="12.75">
      <c r="A122" s="134"/>
      <c r="B122" s="193"/>
      <c r="H122" s="134"/>
      <c r="I122" s="134"/>
      <c r="K122" s="134"/>
      <c r="L122" s="134"/>
      <c r="M122" s="134"/>
      <c r="N122" s="134"/>
      <c r="O122" s="134"/>
    </row>
    <row r="123" spans="1:15" s="135" customFormat="1" ht="12.75">
      <c r="A123" s="134"/>
      <c r="B123" s="193"/>
      <c r="H123" s="134"/>
      <c r="I123" s="134"/>
      <c r="K123" s="134"/>
      <c r="L123" s="134"/>
      <c r="M123" s="134"/>
      <c r="N123" s="134"/>
      <c r="O123" s="134"/>
    </row>
    <row r="124" spans="1:15" s="135" customFormat="1" ht="12.75">
      <c r="A124" s="134"/>
      <c r="B124" s="193"/>
      <c r="H124" s="134"/>
      <c r="I124" s="134"/>
      <c r="K124" s="134"/>
      <c r="L124" s="134"/>
      <c r="M124" s="134"/>
      <c r="N124" s="134"/>
      <c r="O124" s="134"/>
    </row>
    <row r="125" spans="1:15" s="135" customFormat="1" ht="12.75">
      <c r="A125" s="134"/>
      <c r="B125" s="193"/>
      <c r="H125" s="134"/>
      <c r="I125" s="134"/>
      <c r="K125" s="134"/>
      <c r="L125" s="134"/>
      <c r="M125" s="134"/>
      <c r="N125" s="134"/>
      <c r="O125" s="134"/>
    </row>
    <row r="126" spans="1:15" s="135" customFormat="1" ht="12.75">
      <c r="A126" s="134"/>
      <c r="B126" s="193"/>
      <c r="H126" s="134"/>
      <c r="I126" s="134"/>
      <c r="K126" s="134"/>
      <c r="L126" s="134"/>
      <c r="M126" s="134"/>
      <c r="N126" s="134"/>
      <c r="O126" s="134"/>
    </row>
    <row r="127" spans="1:15" s="135" customFormat="1" ht="12.75">
      <c r="A127" s="134"/>
      <c r="B127" s="193"/>
      <c r="H127" s="134"/>
      <c r="I127" s="134"/>
      <c r="K127" s="134"/>
      <c r="L127" s="134"/>
      <c r="M127" s="134"/>
      <c r="N127" s="134"/>
      <c r="O127" s="134"/>
    </row>
    <row r="128" spans="1:15" s="135" customFormat="1" ht="12.75">
      <c r="A128" s="134"/>
      <c r="B128" s="193"/>
      <c r="H128" s="134"/>
      <c r="I128" s="134"/>
      <c r="K128" s="134"/>
      <c r="L128" s="134"/>
      <c r="M128" s="134"/>
      <c r="N128" s="134"/>
      <c r="O128" s="134"/>
    </row>
    <row r="129" spans="1:15" s="135" customFormat="1" ht="12.75">
      <c r="A129" s="134"/>
      <c r="B129" s="193"/>
      <c r="H129" s="134"/>
      <c r="I129" s="134"/>
      <c r="K129" s="134"/>
      <c r="L129" s="134"/>
      <c r="M129" s="134"/>
      <c r="N129" s="134"/>
      <c r="O129" s="134"/>
    </row>
    <row r="130" spans="1:15" s="135" customFormat="1" ht="12.75">
      <c r="A130" s="134"/>
      <c r="B130" s="193"/>
      <c r="H130" s="134"/>
      <c r="I130" s="134"/>
      <c r="K130" s="134"/>
      <c r="L130" s="134"/>
      <c r="M130" s="134"/>
      <c r="N130" s="134"/>
      <c r="O130" s="134"/>
    </row>
    <row r="131" spans="1:15" s="135" customFormat="1" ht="12.75">
      <c r="A131" s="134"/>
      <c r="B131" s="193"/>
      <c r="H131" s="134"/>
      <c r="I131" s="134"/>
      <c r="K131" s="134"/>
      <c r="L131" s="134"/>
      <c r="M131" s="134"/>
      <c r="N131" s="134"/>
      <c r="O131" s="134"/>
    </row>
    <row r="132" spans="1:15" s="135" customFormat="1" ht="12.75">
      <c r="A132" s="134"/>
      <c r="B132" s="193"/>
      <c r="H132" s="134"/>
      <c r="I132" s="134"/>
      <c r="K132" s="134"/>
      <c r="L132" s="134"/>
      <c r="M132" s="134"/>
      <c r="N132" s="134"/>
      <c r="O132" s="134"/>
    </row>
    <row r="133" spans="1:15" s="135" customFormat="1" ht="12.75">
      <c r="A133" s="134"/>
      <c r="B133" s="193"/>
      <c r="H133" s="134"/>
      <c r="I133" s="134"/>
      <c r="K133" s="134"/>
      <c r="L133" s="134"/>
      <c r="M133" s="134"/>
      <c r="N133" s="134"/>
      <c r="O133" s="134"/>
    </row>
    <row r="134" spans="1:15" s="135" customFormat="1" ht="12.75">
      <c r="A134" s="134"/>
      <c r="B134" s="193"/>
      <c r="H134" s="134"/>
      <c r="I134" s="134"/>
      <c r="K134" s="134"/>
      <c r="L134" s="134"/>
      <c r="M134" s="134"/>
      <c r="N134" s="134"/>
      <c r="O134" s="134"/>
    </row>
    <row r="135" spans="1:15" s="135" customFormat="1" ht="12.75">
      <c r="A135" s="134"/>
      <c r="B135" s="193"/>
      <c r="H135" s="134"/>
      <c r="I135" s="134"/>
      <c r="K135" s="134"/>
      <c r="L135" s="134"/>
      <c r="M135" s="134"/>
      <c r="N135" s="134"/>
      <c r="O135" s="134"/>
    </row>
    <row r="136" spans="1:15" s="135" customFormat="1" ht="12.75">
      <c r="A136" s="134"/>
      <c r="B136" s="193"/>
      <c r="H136" s="134"/>
      <c r="I136" s="134"/>
      <c r="K136" s="134"/>
      <c r="L136" s="134"/>
      <c r="M136" s="134"/>
      <c r="N136" s="134"/>
      <c r="O136" s="134"/>
    </row>
    <row r="137" spans="1:15" s="135" customFormat="1" ht="12.75">
      <c r="A137" s="134"/>
      <c r="B137" s="193"/>
      <c r="H137" s="134"/>
      <c r="I137" s="134"/>
      <c r="K137" s="134"/>
      <c r="L137" s="134"/>
      <c r="M137" s="134"/>
      <c r="N137" s="134"/>
      <c r="O137" s="134"/>
    </row>
    <row r="138" spans="1:15" s="135" customFormat="1" ht="12.75">
      <c r="A138" s="134"/>
      <c r="B138" s="193"/>
      <c r="H138" s="134"/>
      <c r="I138" s="134"/>
      <c r="K138" s="134"/>
      <c r="L138" s="134"/>
      <c r="M138" s="134"/>
      <c r="N138" s="134"/>
      <c r="O138" s="134"/>
    </row>
    <row r="139" spans="1:15" s="135" customFormat="1" ht="12.75">
      <c r="A139" s="134"/>
      <c r="B139" s="193"/>
      <c r="H139" s="134"/>
      <c r="I139" s="134"/>
      <c r="K139" s="134"/>
      <c r="L139" s="134"/>
      <c r="M139" s="134"/>
      <c r="N139" s="134"/>
      <c r="O139" s="134"/>
    </row>
    <row r="140" spans="1:15" s="135" customFormat="1" ht="12.75">
      <c r="A140" s="134"/>
      <c r="B140" s="193"/>
      <c r="H140" s="134"/>
      <c r="I140" s="134"/>
      <c r="K140" s="134"/>
      <c r="L140" s="134"/>
      <c r="M140" s="134"/>
      <c r="N140" s="134"/>
      <c r="O140" s="134"/>
    </row>
    <row r="141" spans="1:15" s="135" customFormat="1" ht="12.75">
      <c r="A141" s="134"/>
      <c r="B141" s="193"/>
      <c r="H141" s="134"/>
      <c r="I141" s="134"/>
      <c r="K141" s="134"/>
      <c r="L141" s="134"/>
      <c r="M141" s="134"/>
      <c r="N141" s="134"/>
      <c r="O141" s="134"/>
    </row>
    <row r="142" spans="1:15" s="135" customFormat="1" ht="12.75">
      <c r="A142" s="134"/>
      <c r="B142" s="193"/>
      <c r="H142" s="134"/>
      <c r="I142" s="134"/>
      <c r="K142" s="134"/>
      <c r="L142" s="134"/>
      <c r="M142" s="134"/>
      <c r="N142" s="134"/>
      <c r="O142" s="134"/>
    </row>
    <row r="143" spans="1:15" s="135" customFormat="1" ht="12.75">
      <c r="A143" s="134"/>
      <c r="B143" s="193"/>
      <c r="H143" s="134"/>
      <c r="I143" s="134"/>
      <c r="K143" s="134"/>
      <c r="L143" s="134"/>
      <c r="M143" s="134"/>
      <c r="N143" s="134"/>
      <c r="O143" s="134"/>
    </row>
    <row r="144" spans="1:15" s="135" customFormat="1" ht="12.75">
      <c r="A144" s="134"/>
      <c r="B144" s="193"/>
      <c r="H144" s="134"/>
      <c r="I144" s="134"/>
      <c r="K144" s="134"/>
      <c r="L144" s="134"/>
      <c r="M144" s="134"/>
      <c r="N144" s="134"/>
      <c r="O144" s="134"/>
    </row>
    <row r="145" spans="1:15" s="135" customFormat="1" ht="12.75">
      <c r="A145" s="134"/>
      <c r="B145" s="193"/>
      <c r="H145" s="134"/>
      <c r="I145" s="134"/>
      <c r="K145" s="134"/>
      <c r="L145" s="134"/>
      <c r="M145" s="134"/>
      <c r="N145" s="134"/>
      <c r="O145" s="134"/>
    </row>
    <row r="146" spans="1:15" s="135" customFormat="1" ht="12.75">
      <c r="A146" s="134"/>
      <c r="B146" s="193"/>
      <c r="H146" s="134"/>
      <c r="I146" s="134"/>
      <c r="K146" s="134"/>
      <c r="L146" s="134"/>
      <c r="M146" s="134"/>
      <c r="N146" s="134"/>
      <c r="O146" s="134"/>
    </row>
    <row r="147" spans="1:15" s="135" customFormat="1" ht="12.75">
      <c r="A147" s="134"/>
      <c r="B147" s="193"/>
      <c r="H147" s="134"/>
      <c r="I147" s="134"/>
      <c r="K147" s="134"/>
      <c r="L147" s="134"/>
      <c r="M147" s="134"/>
      <c r="N147" s="134"/>
      <c r="O147" s="134"/>
    </row>
    <row r="148" spans="1:15" s="135" customFormat="1" ht="12.75">
      <c r="A148" s="134"/>
      <c r="B148" s="193"/>
      <c r="H148" s="134"/>
      <c r="I148" s="134"/>
      <c r="K148" s="134"/>
      <c r="L148" s="134"/>
      <c r="M148" s="134"/>
      <c r="N148" s="134"/>
      <c r="O148" s="134"/>
    </row>
    <row r="149" spans="1:15" s="135" customFormat="1" ht="12.75">
      <c r="A149" s="134"/>
      <c r="B149" s="193"/>
      <c r="H149" s="134"/>
      <c r="I149" s="134"/>
      <c r="K149" s="134"/>
      <c r="L149" s="134"/>
      <c r="M149" s="134"/>
      <c r="N149" s="134"/>
      <c r="O149" s="134"/>
    </row>
    <row r="150" spans="1:15" s="135" customFormat="1" ht="12.75">
      <c r="A150" s="134"/>
      <c r="B150" s="193"/>
      <c r="H150" s="134"/>
      <c r="I150" s="134"/>
      <c r="K150" s="134"/>
      <c r="L150" s="134"/>
      <c r="M150" s="134"/>
      <c r="N150" s="134"/>
      <c r="O150" s="134"/>
    </row>
    <row r="151" spans="1:15" s="135" customFormat="1" ht="12.75">
      <c r="A151" s="134"/>
      <c r="B151" s="193"/>
      <c r="H151" s="134"/>
      <c r="I151" s="134"/>
      <c r="K151" s="134"/>
      <c r="L151" s="134"/>
      <c r="M151" s="134"/>
      <c r="N151" s="134"/>
      <c r="O151" s="134"/>
    </row>
    <row r="152" spans="1:15" s="135" customFormat="1" ht="12.75">
      <c r="A152" s="134"/>
      <c r="B152" s="193"/>
      <c r="H152" s="134"/>
      <c r="I152" s="134"/>
      <c r="K152" s="134"/>
      <c r="L152" s="134"/>
      <c r="M152" s="134"/>
      <c r="N152" s="134"/>
      <c r="O152" s="134"/>
    </row>
    <row r="153" spans="1:15" s="135" customFormat="1" ht="12.75">
      <c r="A153" s="134"/>
      <c r="B153" s="193"/>
      <c r="H153" s="134"/>
      <c r="I153" s="134"/>
      <c r="K153" s="134"/>
      <c r="L153" s="134"/>
      <c r="M153" s="134"/>
      <c r="N153" s="134"/>
      <c r="O153" s="134"/>
    </row>
    <row r="154" spans="1:15" s="135" customFormat="1" ht="12.75">
      <c r="A154" s="134"/>
      <c r="B154" s="193"/>
      <c r="H154" s="134"/>
      <c r="I154" s="134"/>
      <c r="K154" s="134"/>
      <c r="L154" s="134"/>
      <c r="M154" s="134"/>
      <c r="N154" s="134"/>
      <c r="O154" s="134"/>
    </row>
    <row r="155" spans="1:15" s="135" customFormat="1" ht="12.75">
      <c r="A155" s="134"/>
      <c r="B155" s="193"/>
      <c r="H155" s="134"/>
      <c r="I155" s="134"/>
      <c r="K155" s="134"/>
      <c r="L155" s="134"/>
      <c r="M155" s="134"/>
      <c r="N155" s="134"/>
      <c r="O155" s="134"/>
    </row>
    <row r="156" spans="1:15" s="135" customFormat="1" ht="12.75">
      <c r="A156" s="134"/>
      <c r="B156" s="193"/>
      <c r="H156" s="134"/>
      <c r="I156" s="134"/>
      <c r="K156" s="134"/>
      <c r="L156" s="134"/>
      <c r="M156" s="134"/>
      <c r="N156" s="134"/>
      <c r="O156" s="134"/>
    </row>
    <row r="157" spans="1:15" s="135" customFormat="1" ht="12.75">
      <c r="A157" s="134"/>
      <c r="B157" s="193"/>
      <c r="H157" s="134"/>
      <c r="I157" s="134"/>
      <c r="K157" s="134"/>
      <c r="L157" s="134"/>
      <c r="M157" s="134"/>
      <c r="N157" s="134"/>
      <c r="O157" s="134"/>
    </row>
    <row r="158" spans="1:15" s="135" customFormat="1" ht="12.75">
      <c r="A158" s="134"/>
      <c r="B158" s="193"/>
      <c r="H158" s="134"/>
      <c r="I158" s="134"/>
      <c r="K158" s="134"/>
      <c r="L158" s="134"/>
      <c r="M158" s="134"/>
      <c r="N158" s="134"/>
      <c r="O158" s="134"/>
    </row>
    <row r="159" spans="1:15" s="135" customFormat="1" ht="12.75">
      <c r="A159" s="134"/>
      <c r="B159" s="193"/>
      <c r="H159" s="134"/>
      <c r="I159" s="134"/>
      <c r="K159" s="134"/>
      <c r="L159" s="134"/>
      <c r="M159" s="134"/>
      <c r="N159" s="134"/>
      <c r="O159" s="134"/>
    </row>
    <row r="160" spans="1:15" s="135" customFormat="1" ht="12.75">
      <c r="A160" s="134"/>
      <c r="B160" s="193"/>
      <c r="H160" s="134"/>
      <c r="I160" s="134"/>
      <c r="K160" s="134"/>
      <c r="L160" s="134"/>
      <c r="M160" s="134"/>
      <c r="N160" s="134"/>
      <c r="O160" s="134"/>
    </row>
    <row r="161" spans="1:15" s="135" customFormat="1" ht="12.75">
      <c r="A161" s="134"/>
      <c r="B161" s="193"/>
      <c r="H161" s="134"/>
      <c r="I161" s="134"/>
      <c r="K161" s="134"/>
      <c r="L161" s="134"/>
      <c r="M161" s="134"/>
      <c r="N161" s="134"/>
      <c r="O161" s="134"/>
    </row>
    <row r="162" spans="1:15" s="135" customFormat="1" ht="12.75">
      <c r="A162" s="134"/>
      <c r="B162" s="193"/>
      <c r="H162" s="134"/>
      <c r="I162" s="134"/>
      <c r="K162" s="134"/>
      <c r="L162" s="134"/>
      <c r="M162" s="134"/>
      <c r="N162" s="134"/>
      <c r="O162" s="134"/>
    </row>
    <row r="163" spans="1:15" s="135" customFormat="1" ht="12.75">
      <c r="A163" s="134"/>
      <c r="B163" s="193"/>
      <c r="H163" s="134"/>
      <c r="I163" s="134"/>
      <c r="K163" s="134"/>
      <c r="L163" s="134"/>
      <c r="M163" s="134"/>
      <c r="N163" s="134"/>
      <c r="O163" s="134"/>
    </row>
  </sheetData>
  <sheetProtection/>
  <mergeCells count="27">
    <mergeCell ref="H14:H15"/>
    <mergeCell ref="I16:J16"/>
    <mergeCell ref="A13:C13"/>
    <mergeCell ref="D13:E13"/>
    <mergeCell ref="A14:A15"/>
    <mergeCell ref="B14:B15"/>
    <mergeCell ref="C14:C15"/>
    <mergeCell ref="D14:G14"/>
    <mergeCell ref="D10:E10"/>
    <mergeCell ref="F10:G10"/>
    <mergeCell ref="D11:E11"/>
    <mergeCell ref="F11:G11"/>
    <mergeCell ref="A12:B12"/>
    <mergeCell ref="D12:E12"/>
    <mergeCell ref="A8:C8"/>
    <mergeCell ref="D8:E8"/>
    <mergeCell ref="F8:G8"/>
    <mergeCell ref="A9:C9"/>
    <mergeCell ref="D9:E9"/>
    <mergeCell ref="F9:G9"/>
    <mergeCell ref="A1:H1"/>
    <mergeCell ref="A3:H3"/>
    <mergeCell ref="A6:B6"/>
    <mergeCell ref="C6:E6"/>
    <mergeCell ref="F6:G6"/>
    <mergeCell ref="A7:C7"/>
    <mergeCell ref="F7:G7"/>
  </mergeCells>
  <printOptions/>
  <pageMargins left="0.6" right="0.59" top="0.35" bottom="0.5" header="0.5" footer="0.5"/>
  <pageSetup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3"/>
  <sheetViews>
    <sheetView zoomScalePageLayoutView="0" workbookViewId="0" topLeftCell="A1">
      <pane ySplit="15" topLeftCell="A16" activePane="bottomLeft" state="frozen"/>
      <selection pane="topLeft" activeCell="A1" sqref="A1"/>
      <selection pane="bottomLeft" activeCell="C25" sqref="C25"/>
    </sheetView>
  </sheetViews>
  <sheetFormatPr defaultColWidth="9.140625" defaultRowHeight="12.75"/>
  <cols>
    <col min="1" max="1" width="4.28125" style="69" customWidth="1"/>
    <col min="2" max="2" width="14.8515625" style="118" customWidth="1"/>
    <col min="3" max="3" width="15.8515625" style="12" customWidth="1"/>
    <col min="4" max="5" width="14.7109375" style="12" customWidth="1"/>
    <col min="6" max="6" width="16.421875" style="12" customWidth="1"/>
    <col min="7" max="7" width="16.00390625" style="12" customWidth="1"/>
    <col min="8" max="8" width="16.28125" style="69" customWidth="1"/>
    <col min="9" max="9" width="15.7109375" style="69" bestFit="1" customWidth="1"/>
    <col min="10" max="10" width="10.140625" style="12" customWidth="1"/>
    <col min="11" max="11" width="12.8515625" style="69" customWidth="1"/>
    <col min="12" max="16384" width="9.140625" style="69" customWidth="1"/>
  </cols>
  <sheetData>
    <row r="1" spans="1:8" ht="17.25" customHeight="1">
      <c r="A1" s="226" t="s">
        <v>105</v>
      </c>
      <c r="B1" s="226"/>
      <c r="C1" s="226"/>
      <c r="D1" s="226"/>
      <c r="E1" s="226"/>
      <c r="F1" s="226"/>
      <c r="G1" s="226"/>
      <c r="H1" s="226"/>
    </row>
    <row r="2" spans="1:8" ht="4.5" customHeight="1">
      <c r="A2" s="47"/>
      <c r="B2" s="48"/>
      <c r="C2" s="48"/>
      <c r="D2" s="48"/>
      <c r="E2" s="48"/>
      <c r="F2" s="48"/>
      <c r="G2" s="48"/>
      <c r="H2" s="48"/>
    </row>
    <row r="3" spans="1:8" ht="4.5" customHeight="1">
      <c r="A3" s="249"/>
      <c r="B3" s="249"/>
      <c r="C3" s="249"/>
      <c r="D3" s="249"/>
      <c r="E3" s="249"/>
      <c r="F3" s="249"/>
      <c r="G3" s="249"/>
      <c r="H3" s="249"/>
    </row>
    <row r="4" spans="1:8" ht="4.5" customHeight="1">
      <c r="A4" s="84"/>
      <c r="B4" s="85"/>
      <c r="C4" s="85"/>
      <c r="D4" s="85"/>
      <c r="E4" s="85"/>
      <c r="F4" s="85"/>
      <c r="G4" s="85"/>
      <c r="H4" s="85"/>
    </row>
    <row r="5" spans="2:8" ht="4.5" customHeight="1">
      <c r="B5" s="48"/>
      <c r="C5" s="48"/>
      <c r="D5" s="48"/>
      <c r="E5" s="48"/>
      <c r="F5" s="69"/>
      <c r="G5" s="69"/>
      <c r="H5" s="48"/>
    </row>
    <row r="6" spans="1:8" ht="15.75">
      <c r="A6" s="235" t="s">
        <v>121</v>
      </c>
      <c r="B6" s="239"/>
      <c r="C6" s="250" t="s">
        <v>52</v>
      </c>
      <c r="D6" s="250"/>
      <c r="E6" s="251"/>
      <c r="F6" s="235" t="s">
        <v>122</v>
      </c>
      <c r="G6" s="239"/>
      <c r="H6" s="65" t="s">
        <v>40</v>
      </c>
    </row>
    <row r="7" spans="1:8" ht="21.75" customHeight="1">
      <c r="A7" s="119" t="s">
        <v>3</v>
      </c>
      <c r="B7" s="120"/>
      <c r="C7" s="120"/>
      <c r="D7" s="63" t="s">
        <v>49</v>
      </c>
      <c r="E7" s="64">
        <v>1000000000</v>
      </c>
      <c r="F7" s="240" t="s">
        <v>4</v>
      </c>
      <c r="G7" s="241"/>
      <c r="H7" s="3"/>
    </row>
    <row r="8" spans="1:8" ht="15.75">
      <c r="A8" s="222" t="s">
        <v>123</v>
      </c>
      <c r="B8" s="225"/>
      <c r="C8" s="225"/>
      <c r="D8" s="257">
        <v>36</v>
      </c>
      <c r="E8" s="258"/>
      <c r="F8" s="222" t="s">
        <v>41</v>
      </c>
      <c r="G8" s="223"/>
      <c r="H8" s="66">
        <v>160000000</v>
      </c>
    </row>
    <row r="9" spans="1:8" ht="15.75">
      <c r="A9" s="222" t="s">
        <v>124</v>
      </c>
      <c r="B9" s="225"/>
      <c r="C9" s="225"/>
      <c r="D9" s="255">
        <f>+E7-H10</f>
        <v>850000000</v>
      </c>
      <c r="E9" s="256"/>
      <c r="F9" s="222" t="s">
        <v>42</v>
      </c>
      <c r="G9" s="223"/>
      <c r="H9" s="66">
        <v>5600000</v>
      </c>
    </row>
    <row r="10" spans="1:8" ht="14.25" customHeight="1">
      <c r="A10" s="5"/>
      <c r="B10" s="82" t="s">
        <v>43</v>
      </c>
      <c r="C10" s="83"/>
      <c r="D10" s="252">
        <f>ROUND(D9/1.1,0)</f>
        <v>772727273</v>
      </c>
      <c r="E10" s="253"/>
      <c r="F10" s="222" t="s">
        <v>44</v>
      </c>
      <c r="G10" s="223"/>
      <c r="H10" s="66">
        <f>E7*15%</f>
        <v>150000000</v>
      </c>
    </row>
    <row r="11" spans="1:8" ht="14.25" customHeight="1">
      <c r="A11" s="5"/>
      <c r="B11" s="82" t="s">
        <v>45</v>
      </c>
      <c r="C11" s="86"/>
      <c r="D11" s="252">
        <f>ROUND(D10*10%,0)</f>
        <v>77272727</v>
      </c>
      <c r="E11" s="253"/>
      <c r="F11" s="218" t="s">
        <v>46</v>
      </c>
      <c r="G11" s="254"/>
      <c r="H11" s="67">
        <v>8000000</v>
      </c>
    </row>
    <row r="12" spans="1:8" ht="14.25" customHeight="1">
      <c r="A12" s="222" t="s">
        <v>125</v>
      </c>
      <c r="B12" s="223"/>
      <c r="C12" s="78"/>
      <c r="D12" s="242">
        <f>ROUND(PMT(D13,D8,-D9),0)</f>
        <v>28232163</v>
      </c>
      <c r="E12" s="243"/>
      <c r="F12" s="87" t="s">
        <v>47</v>
      </c>
      <c r="G12" s="86"/>
      <c r="H12" s="11">
        <v>0</v>
      </c>
    </row>
    <row r="13" spans="1:15" ht="14.25" customHeight="1">
      <c r="A13" s="218" t="s">
        <v>126</v>
      </c>
      <c r="B13" s="219"/>
      <c r="C13" s="219"/>
      <c r="D13" s="245">
        <v>0.01</v>
      </c>
      <c r="E13" s="246"/>
      <c r="F13" s="88" t="s">
        <v>48</v>
      </c>
      <c r="G13" s="89"/>
      <c r="H13" s="68" t="s">
        <v>49</v>
      </c>
      <c r="I13" s="70"/>
      <c r="J13" s="78"/>
      <c r="K13" s="90"/>
      <c r="L13" s="91"/>
      <c r="M13" s="91"/>
      <c r="N13" s="91"/>
      <c r="O13" s="91"/>
    </row>
    <row r="14" spans="1:15" s="93" customFormat="1" ht="14.25" customHeight="1">
      <c r="A14" s="227" t="s">
        <v>16</v>
      </c>
      <c r="B14" s="229" t="s">
        <v>17</v>
      </c>
      <c r="C14" s="231" t="s">
        <v>18</v>
      </c>
      <c r="D14" s="233" t="s">
        <v>19</v>
      </c>
      <c r="E14" s="234"/>
      <c r="F14" s="234"/>
      <c r="G14" s="234"/>
      <c r="H14" s="227" t="s">
        <v>20</v>
      </c>
      <c r="I14" s="71"/>
      <c r="J14" s="79"/>
      <c r="K14" s="92"/>
      <c r="L14" s="92"/>
      <c r="M14" s="92"/>
      <c r="N14" s="92"/>
      <c r="O14" s="92"/>
    </row>
    <row r="15" spans="1:15" s="93" customFormat="1" ht="18.75" customHeight="1">
      <c r="A15" s="228"/>
      <c r="B15" s="230"/>
      <c r="C15" s="232"/>
      <c r="D15" s="15" t="s">
        <v>21</v>
      </c>
      <c r="E15" s="15" t="s">
        <v>50</v>
      </c>
      <c r="F15" s="15" t="s">
        <v>23</v>
      </c>
      <c r="G15" s="16" t="s">
        <v>24</v>
      </c>
      <c r="H15" s="228"/>
      <c r="I15" s="72"/>
      <c r="J15" s="80"/>
      <c r="K15" s="92"/>
      <c r="L15" s="92"/>
      <c r="M15" s="92"/>
      <c r="N15" s="92"/>
      <c r="O15" s="92"/>
    </row>
    <row r="16" spans="1:15" s="93" customFormat="1" ht="12" customHeight="1">
      <c r="A16" s="17"/>
      <c r="B16" s="18"/>
      <c r="C16" s="19"/>
      <c r="D16" s="20" t="s">
        <v>25</v>
      </c>
      <c r="E16" s="20" t="s">
        <v>26</v>
      </c>
      <c r="F16" s="20" t="s">
        <v>51</v>
      </c>
      <c r="G16" s="21" t="s">
        <v>28</v>
      </c>
      <c r="H16" s="22"/>
      <c r="I16" s="244"/>
      <c r="J16" s="244"/>
      <c r="K16" s="70"/>
      <c r="L16" s="92"/>
      <c r="M16" s="92"/>
      <c r="N16" s="92"/>
      <c r="O16" s="92"/>
    </row>
    <row r="17" spans="1:15" s="93" customFormat="1" ht="12" customHeight="1">
      <c r="A17" s="27">
        <v>0</v>
      </c>
      <c r="B17" s="94">
        <v>39149</v>
      </c>
      <c r="C17" s="95">
        <f>D9</f>
        <v>850000000</v>
      </c>
      <c r="D17" s="95">
        <f aca="true" t="shared" si="0" ref="D17:D51">G17-F17-E17</f>
        <v>17585698</v>
      </c>
      <c r="E17" s="95">
        <f>ROUND($D$11/$D$8,0)</f>
        <v>2146465</v>
      </c>
      <c r="F17" s="95">
        <f aca="true" t="shared" si="1" ref="F17:F53">ROUND(C17*$D$13,0)</f>
        <v>8500000</v>
      </c>
      <c r="G17" s="96">
        <f aca="true" t="shared" si="2" ref="G17:G51">$D$12</f>
        <v>28232163</v>
      </c>
      <c r="H17" s="97">
        <f aca="true" t="shared" si="3" ref="H17:H52">C17-D17-E17</f>
        <v>830267837</v>
      </c>
      <c r="I17" s="73"/>
      <c r="J17" s="81"/>
      <c r="K17" s="70"/>
      <c r="L17" s="92"/>
      <c r="M17" s="92"/>
      <c r="N17" s="92"/>
      <c r="O17" s="92"/>
    </row>
    <row r="18" spans="1:15" s="93" customFormat="1" ht="12" customHeight="1">
      <c r="A18" s="27">
        <v>1</v>
      </c>
      <c r="B18" s="94">
        <v>39177</v>
      </c>
      <c r="C18" s="95">
        <f aca="true" t="shared" si="4" ref="C18:C53">C17-D17-E17</f>
        <v>830267837</v>
      </c>
      <c r="D18" s="95">
        <f t="shared" si="0"/>
        <v>17783020</v>
      </c>
      <c r="E18" s="95">
        <f aca="true" t="shared" si="5" ref="E18:E53">ROUND($D$11/$D$8,0)</f>
        <v>2146465</v>
      </c>
      <c r="F18" s="95">
        <f t="shared" si="1"/>
        <v>8302678</v>
      </c>
      <c r="G18" s="96">
        <f t="shared" si="2"/>
        <v>28232163</v>
      </c>
      <c r="H18" s="97">
        <f t="shared" si="3"/>
        <v>810338352</v>
      </c>
      <c r="I18" s="73"/>
      <c r="J18" s="81"/>
      <c r="K18" s="70"/>
      <c r="L18" s="92"/>
      <c r="M18" s="92"/>
      <c r="N18" s="92"/>
      <c r="O18" s="92"/>
    </row>
    <row r="19" spans="1:15" s="93" customFormat="1" ht="12" customHeight="1">
      <c r="A19" s="27">
        <v>2</v>
      </c>
      <c r="B19" s="94">
        <v>39207</v>
      </c>
      <c r="C19" s="95">
        <f t="shared" si="4"/>
        <v>810338352</v>
      </c>
      <c r="D19" s="95">
        <f t="shared" si="0"/>
        <v>17982314</v>
      </c>
      <c r="E19" s="95">
        <f t="shared" si="5"/>
        <v>2146465</v>
      </c>
      <c r="F19" s="95">
        <f t="shared" si="1"/>
        <v>8103384</v>
      </c>
      <c r="G19" s="96">
        <f t="shared" si="2"/>
        <v>28232163</v>
      </c>
      <c r="H19" s="97">
        <f t="shared" si="3"/>
        <v>790209573</v>
      </c>
      <c r="I19" s="73"/>
      <c r="J19" s="81"/>
      <c r="K19" s="70"/>
      <c r="L19" s="92"/>
      <c r="M19" s="92"/>
      <c r="N19" s="92"/>
      <c r="O19" s="92"/>
    </row>
    <row r="20" spans="1:11" s="93" customFormat="1" ht="12" customHeight="1">
      <c r="A20" s="27">
        <v>3</v>
      </c>
      <c r="B20" s="94">
        <v>39238</v>
      </c>
      <c r="C20" s="95">
        <f t="shared" si="4"/>
        <v>790209573</v>
      </c>
      <c r="D20" s="95">
        <f t="shared" si="0"/>
        <v>18183602</v>
      </c>
      <c r="E20" s="95">
        <f t="shared" si="5"/>
        <v>2146465</v>
      </c>
      <c r="F20" s="95">
        <f t="shared" si="1"/>
        <v>7902096</v>
      </c>
      <c r="G20" s="96">
        <f t="shared" si="2"/>
        <v>28232163</v>
      </c>
      <c r="H20" s="97">
        <f t="shared" si="3"/>
        <v>769879506</v>
      </c>
      <c r="I20" s="55"/>
      <c r="J20" s="12"/>
      <c r="K20" s="98"/>
    </row>
    <row r="21" spans="1:11" ht="12" customHeight="1">
      <c r="A21" s="27">
        <v>4</v>
      </c>
      <c r="B21" s="94">
        <v>39268</v>
      </c>
      <c r="C21" s="95">
        <f t="shared" si="4"/>
        <v>769879506</v>
      </c>
      <c r="D21" s="95">
        <f t="shared" si="0"/>
        <v>18386903</v>
      </c>
      <c r="E21" s="95">
        <f t="shared" si="5"/>
        <v>2146465</v>
      </c>
      <c r="F21" s="95">
        <f t="shared" si="1"/>
        <v>7698795</v>
      </c>
      <c r="G21" s="96">
        <f t="shared" si="2"/>
        <v>28232163</v>
      </c>
      <c r="H21" s="97">
        <f t="shared" si="3"/>
        <v>749346138</v>
      </c>
      <c r="I21" s="55"/>
      <c r="J21" s="56"/>
      <c r="K21" s="98"/>
    </row>
    <row r="22" spans="1:11" ht="12" customHeight="1">
      <c r="A22" s="27">
        <v>5</v>
      </c>
      <c r="B22" s="94">
        <v>39299</v>
      </c>
      <c r="C22" s="95">
        <f t="shared" si="4"/>
        <v>749346138</v>
      </c>
      <c r="D22" s="95">
        <f t="shared" si="0"/>
        <v>18592237</v>
      </c>
      <c r="E22" s="95">
        <f t="shared" si="5"/>
        <v>2146465</v>
      </c>
      <c r="F22" s="95">
        <f t="shared" si="1"/>
        <v>7493461</v>
      </c>
      <c r="G22" s="96">
        <f t="shared" si="2"/>
        <v>28232163</v>
      </c>
      <c r="H22" s="97">
        <f t="shared" si="3"/>
        <v>728607436</v>
      </c>
      <c r="I22" s="55"/>
      <c r="J22" s="56"/>
      <c r="K22" s="98"/>
    </row>
    <row r="23" spans="1:11" ht="12" customHeight="1">
      <c r="A23" s="27">
        <v>6</v>
      </c>
      <c r="B23" s="94">
        <v>39330</v>
      </c>
      <c r="C23" s="95">
        <f t="shared" si="4"/>
        <v>728607436</v>
      </c>
      <c r="D23" s="95">
        <f t="shared" si="0"/>
        <v>18799624</v>
      </c>
      <c r="E23" s="95">
        <f t="shared" si="5"/>
        <v>2146465</v>
      </c>
      <c r="F23" s="95">
        <f t="shared" si="1"/>
        <v>7286074</v>
      </c>
      <c r="G23" s="96">
        <f t="shared" si="2"/>
        <v>28232163</v>
      </c>
      <c r="H23" s="97">
        <f t="shared" si="3"/>
        <v>707661347</v>
      </c>
      <c r="I23" s="55"/>
      <c r="J23" s="56"/>
      <c r="K23" s="98"/>
    </row>
    <row r="24" spans="1:11" ht="12" customHeight="1">
      <c r="A24" s="27">
        <v>7</v>
      </c>
      <c r="B24" s="94">
        <v>39360</v>
      </c>
      <c r="C24" s="95">
        <f t="shared" si="4"/>
        <v>707661347</v>
      </c>
      <c r="D24" s="95">
        <f t="shared" si="0"/>
        <v>19009085</v>
      </c>
      <c r="E24" s="95">
        <f t="shared" si="5"/>
        <v>2146465</v>
      </c>
      <c r="F24" s="95">
        <f t="shared" si="1"/>
        <v>7076613</v>
      </c>
      <c r="G24" s="96">
        <f t="shared" si="2"/>
        <v>28232163</v>
      </c>
      <c r="H24" s="97">
        <f t="shared" si="3"/>
        <v>686505797</v>
      </c>
      <c r="I24" s="55"/>
      <c r="J24" s="56"/>
      <c r="K24" s="98"/>
    </row>
    <row r="25" spans="1:11" ht="12" customHeight="1">
      <c r="A25" s="27">
        <v>8</v>
      </c>
      <c r="B25" s="94">
        <v>39391</v>
      </c>
      <c r="C25" s="95">
        <f t="shared" si="4"/>
        <v>686505797</v>
      </c>
      <c r="D25" s="95">
        <f t="shared" si="0"/>
        <v>19220640</v>
      </c>
      <c r="E25" s="95">
        <f t="shared" si="5"/>
        <v>2146465</v>
      </c>
      <c r="F25" s="95">
        <f t="shared" si="1"/>
        <v>6865058</v>
      </c>
      <c r="G25" s="96">
        <f t="shared" si="2"/>
        <v>28232163</v>
      </c>
      <c r="H25" s="97">
        <f t="shared" si="3"/>
        <v>665138692</v>
      </c>
      <c r="I25" s="55"/>
      <c r="J25" s="56"/>
      <c r="K25" s="98"/>
    </row>
    <row r="26" spans="1:11" ht="12" customHeight="1">
      <c r="A26" s="27">
        <v>9</v>
      </c>
      <c r="B26" s="94">
        <v>39421</v>
      </c>
      <c r="C26" s="95">
        <f t="shared" si="4"/>
        <v>665138692</v>
      </c>
      <c r="D26" s="95">
        <f t="shared" si="0"/>
        <v>19434311</v>
      </c>
      <c r="E26" s="95">
        <f t="shared" si="5"/>
        <v>2146465</v>
      </c>
      <c r="F26" s="95">
        <f t="shared" si="1"/>
        <v>6651387</v>
      </c>
      <c r="G26" s="96">
        <f t="shared" si="2"/>
        <v>28232163</v>
      </c>
      <c r="H26" s="97">
        <f t="shared" si="3"/>
        <v>643557916</v>
      </c>
      <c r="I26" s="55">
        <f>SUM(D17:D26)</f>
        <v>184977434</v>
      </c>
      <c r="J26" s="56">
        <f>SUM(E17:E26)</f>
        <v>21464650</v>
      </c>
      <c r="K26" s="56">
        <f>+I26+J26</f>
        <v>206442084</v>
      </c>
    </row>
    <row r="27" spans="1:11" ht="12" customHeight="1">
      <c r="A27" s="27">
        <v>10</v>
      </c>
      <c r="B27" s="94">
        <v>39452</v>
      </c>
      <c r="C27" s="95">
        <f t="shared" si="4"/>
        <v>643557916</v>
      </c>
      <c r="D27" s="95">
        <f t="shared" si="0"/>
        <v>19650119</v>
      </c>
      <c r="E27" s="95">
        <f t="shared" si="5"/>
        <v>2146465</v>
      </c>
      <c r="F27" s="95">
        <f t="shared" si="1"/>
        <v>6435579</v>
      </c>
      <c r="G27" s="96">
        <f t="shared" si="2"/>
        <v>28232163</v>
      </c>
      <c r="H27" s="97">
        <f t="shared" si="3"/>
        <v>621761332</v>
      </c>
      <c r="I27" s="55"/>
      <c r="K27" s="98"/>
    </row>
    <row r="28" spans="1:11" ht="12" customHeight="1">
      <c r="A28" s="27">
        <v>11</v>
      </c>
      <c r="B28" s="94">
        <v>39483</v>
      </c>
      <c r="C28" s="95">
        <f t="shared" si="4"/>
        <v>621761332</v>
      </c>
      <c r="D28" s="95">
        <f t="shared" si="0"/>
        <v>19868085</v>
      </c>
      <c r="E28" s="95">
        <f t="shared" si="5"/>
        <v>2146465</v>
      </c>
      <c r="F28" s="95">
        <f t="shared" si="1"/>
        <v>6217613</v>
      </c>
      <c r="G28" s="96">
        <f t="shared" si="2"/>
        <v>28232163</v>
      </c>
      <c r="H28" s="97">
        <f t="shared" si="3"/>
        <v>599746782</v>
      </c>
      <c r="I28" s="55"/>
      <c r="J28" s="56"/>
      <c r="K28" s="99"/>
    </row>
    <row r="29" spans="1:11" ht="12" customHeight="1">
      <c r="A29" s="27">
        <v>12</v>
      </c>
      <c r="B29" s="94">
        <v>39512</v>
      </c>
      <c r="C29" s="95">
        <f t="shared" si="4"/>
        <v>599746782</v>
      </c>
      <c r="D29" s="95">
        <f t="shared" si="0"/>
        <v>20088230</v>
      </c>
      <c r="E29" s="95">
        <f t="shared" si="5"/>
        <v>2146465</v>
      </c>
      <c r="F29" s="95">
        <f t="shared" si="1"/>
        <v>5997468</v>
      </c>
      <c r="G29" s="96">
        <f t="shared" si="2"/>
        <v>28232163</v>
      </c>
      <c r="H29" s="97">
        <f t="shared" si="3"/>
        <v>577512087</v>
      </c>
      <c r="I29" s="55"/>
      <c r="K29" s="98"/>
    </row>
    <row r="30" spans="1:11" ht="12" customHeight="1">
      <c r="A30" s="27">
        <v>13</v>
      </c>
      <c r="B30" s="94">
        <v>39543</v>
      </c>
      <c r="C30" s="95">
        <f t="shared" si="4"/>
        <v>577512087</v>
      </c>
      <c r="D30" s="95">
        <f t="shared" si="0"/>
        <v>20310577</v>
      </c>
      <c r="E30" s="95">
        <f t="shared" si="5"/>
        <v>2146465</v>
      </c>
      <c r="F30" s="95">
        <f t="shared" si="1"/>
        <v>5775121</v>
      </c>
      <c r="G30" s="96">
        <f t="shared" si="2"/>
        <v>28232163</v>
      </c>
      <c r="H30" s="97">
        <f t="shared" si="3"/>
        <v>555055045</v>
      </c>
      <c r="I30" s="55"/>
      <c r="J30" s="56"/>
      <c r="K30" s="98"/>
    </row>
    <row r="31" spans="1:11" ht="12" customHeight="1">
      <c r="A31" s="27">
        <v>14</v>
      </c>
      <c r="B31" s="94">
        <v>39573</v>
      </c>
      <c r="C31" s="95">
        <f t="shared" si="4"/>
        <v>555055045</v>
      </c>
      <c r="D31" s="95">
        <f t="shared" si="0"/>
        <v>20535148</v>
      </c>
      <c r="E31" s="95">
        <f t="shared" si="5"/>
        <v>2146465</v>
      </c>
      <c r="F31" s="95">
        <f t="shared" si="1"/>
        <v>5550550</v>
      </c>
      <c r="G31" s="96">
        <f t="shared" si="2"/>
        <v>28232163</v>
      </c>
      <c r="H31" s="97">
        <f t="shared" si="3"/>
        <v>532373432</v>
      </c>
      <c r="I31" s="55"/>
      <c r="J31" s="56"/>
      <c r="K31" s="98"/>
    </row>
    <row r="32" spans="1:11" ht="12" customHeight="1">
      <c r="A32" s="27">
        <v>15</v>
      </c>
      <c r="B32" s="94">
        <v>39604</v>
      </c>
      <c r="C32" s="95">
        <f t="shared" si="4"/>
        <v>532373432</v>
      </c>
      <c r="D32" s="95">
        <f t="shared" si="0"/>
        <v>20761964</v>
      </c>
      <c r="E32" s="95">
        <f t="shared" si="5"/>
        <v>2146465</v>
      </c>
      <c r="F32" s="95">
        <f t="shared" si="1"/>
        <v>5323734</v>
      </c>
      <c r="G32" s="96">
        <f t="shared" si="2"/>
        <v>28232163</v>
      </c>
      <c r="H32" s="97">
        <f t="shared" si="3"/>
        <v>509465003</v>
      </c>
      <c r="I32" s="55"/>
      <c r="K32" s="98"/>
    </row>
    <row r="33" spans="1:11" ht="12" customHeight="1">
      <c r="A33" s="27">
        <v>16</v>
      </c>
      <c r="B33" s="94">
        <v>39634</v>
      </c>
      <c r="C33" s="95">
        <f t="shared" si="4"/>
        <v>509465003</v>
      </c>
      <c r="D33" s="95">
        <f t="shared" si="0"/>
        <v>20991048</v>
      </c>
      <c r="E33" s="95">
        <f t="shared" si="5"/>
        <v>2146465</v>
      </c>
      <c r="F33" s="95">
        <f t="shared" si="1"/>
        <v>5094650</v>
      </c>
      <c r="G33" s="96">
        <f t="shared" si="2"/>
        <v>28232163</v>
      </c>
      <c r="H33" s="97">
        <f t="shared" si="3"/>
        <v>486327490</v>
      </c>
      <c r="I33" s="55"/>
      <c r="J33" s="56"/>
      <c r="K33" s="98"/>
    </row>
    <row r="34" spans="1:11" ht="12" customHeight="1">
      <c r="A34" s="27">
        <v>17</v>
      </c>
      <c r="B34" s="94">
        <v>39665</v>
      </c>
      <c r="C34" s="95">
        <f t="shared" si="4"/>
        <v>486327490</v>
      </c>
      <c r="D34" s="95">
        <f t="shared" si="0"/>
        <v>21222423</v>
      </c>
      <c r="E34" s="95">
        <f t="shared" si="5"/>
        <v>2146465</v>
      </c>
      <c r="F34" s="95">
        <f t="shared" si="1"/>
        <v>4863275</v>
      </c>
      <c r="G34" s="96">
        <f t="shared" si="2"/>
        <v>28232163</v>
      </c>
      <c r="H34" s="97">
        <f t="shared" si="3"/>
        <v>462958602</v>
      </c>
      <c r="I34" s="55"/>
      <c r="J34" s="56"/>
      <c r="K34" s="98"/>
    </row>
    <row r="35" spans="1:11" ht="12" customHeight="1">
      <c r="A35" s="27">
        <v>18</v>
      </c>
      <c r="B35" s="94">
        <v>39696</v>
      </c>
      <c r="C35" s="95">
        <f t="shared" si="4"/>
        <v>462958602</v>
      </c>
      <c r="D35" s="95">
        <f t="shared" si="0"/>
        <v>21456112</v>
      </c>
      <c r="E35" s="95">
        <f t="shared" si="5"/>
        <v>2146465</v>
      </c>
      <c r="F35" s="95">
        <f t="shared" si="1"/>
        <v>4629586</v>
      </c>
      <c r="G35" s="96">
        <f t="shared" si="2"/>
        <v>28232163</v>
      </c>
      <c r="H35" s="97">
        <f t="shared" si="3"/>
        <v>439356025</v>
      </c>
      <c r="I35" s="55"/>
      <c r="J35" s="56"/>
      <c r="K35" s="98"/>
    </row>
    <row r="36" spans="1:11" ht="12" customHeight="1">
      <c r="A36" s="27">
        <v>19</v>
      </c>
      <c r="B36" s="94">
        <v>39726</v>
      </c>
      <c r="C36" s="95">
        <f t="shared" si="4"/>
        <v>439356025</v>
      </c>
      <c r="D36" s="95">
        <f t="shared" si="0"/>
        <v>21692138</v>
      </c>
      <c r="E36" s="95">
        <f t="shared" si="5"/>
        <v>2146465</v>
      </c>
      <c r="F36" s="95">
        <f t="shared" si="1"/>
        <v>4393560</v>
      </c>
      <c r="G36" s="96">
        <f t="shared" si="2"/>
        <v>28232163</v>
      </c>
      <c r="H36" s="97">
        <f t="shared" si="3"/>
        <v>415517422</v>
      </c>
      <c r="I36" s="55"/>
      <c r="J36" s="56"/>
      <c r="K36" s="98"/>
    </row>
    <row r="37" spans="1:11" ht="12" customHeight="1">
      <c r="A37" s="27">
        <v>20</v>
      </c>
      <c r="B37" s="94">
        <v>39757</v>
      </c>
      <c r="C37" s="95">
        <f t="shared" si="4"/>
        <v>415517422</v>
      </c>
      <c r="D37" s="95">
        <f t="shared" si="0"/>
        <v>21930524</v>
      </c>
      <c r="E37" s="95">
        <f t="shared" si="5"/>
        <v>2146465</v>
      </c>
      <c r="F37" s="95">
        <f t="shared" si="1"/>
        <v>4155174</v>
      </c>
      <c r="G37" s="96">
        <f t="shared" si="2"/>
        <v>28232163</v>
      </c>
      <c r="H37" s="97">
        <f t="shared" si="3"/>
        <v>391440433</v>
      </c>
      <c r="I37" s="55"/>
      <c r="J37" s="56"/>
      <c r="K37" s="98"/>
    </row>
    <row r="38" spans="1:11" ht="12" customHeight="1">
      <c r="A38" s="27">
        <v>21</v>
      </c>
      <c r="B38" s="94">
        <v>39787</v>
      </c>
      <c r="C38" s="95">
        <f t="shared" si="4"/>
        <v>391440433</v>
      </c>
      <c r="D38" s="95">
        <f t="shared" si="0"/>
        <v>22171294</v>
      </c>
      <c r="E38" s="95">
        <f t="shared" si="5"/>
        <v>2146465</v>
      </c>
      <c r="F38" s="95">
        <f t="shared" si="1"/>
        <v>3914404</v>
      </c>
      <c r="G38" s="96">
        <f t="shared" si="2"/>
        <v>28232163</v>
      </c>
      <c r="H38" s="97">
        <f t="shared" si="3"/>
        <v>367122674</v>
      </c>
      <c r="I38" s="57">
        <f>SUM(D27:D38)</f>
        <v>250677662</v>
      </c>
      <c r="J38" s="56">
        <f>SUM(E27:E38)</f>
        <v>25757580</v>
      </c>
      <c r="K38" s="58">
        <f>SUM(I38:J38)</f>
        <v>276435242</v>
      </c>
    </row>
    <row r="39" spans="1:11" ht="12" customHeight="1">
      <c r="A39" s="27">
        <v>22</v>
      </c>
      <c r="B39" s="94">
        <v>39818</v>
      </c>
      <c r="C39" s="95">
        <f t="shared" si="4"/>
        <v>367122674</v>
      </c>
      <c r="D39" s="95">
        <f t="shared" si="0"/>
        <v>22414471</v>
      </c>
      <c r="E39" s="95">
        <f t="shared" si="5"/>
        <v>2146465</v>
      </c>
      <c r="F39" s="95">
        <f t="shared" si="1"/>
        <v>3671227</v>
      </c>
      <c r="G39" s="96">
        <f t="shared" si="2"/>
        <v>28232163</v>
      </c>
      <c r="H39" s="97">
        <f t="shared" si="3"/>
        <v>342561738</v>
      </c>
      <c r="I39" s="55"/>
      <c r="J39" s="56"/>
      <c r="K39" s="98"/>
    </row>
    <row r="40" spans="1:11" ht="12" customHeight="1">
      <c r="A40" s="27">
        <v>23</v>
      </c>
      <c r="B40" s="94">
        <v>39849</v>
      </c>
      <c r="C40" s="95">
        <f t="shared" si="4"/>
        <v>342561738</v>
      </c>
      <c r="D40" s="95">
        <f t="shared" si="0"/>
        <v>22660081</v>
      </c>
      <c r="E40" s="95">
        <f t="shared" si="5"/>
        <v>2146465</v>
      </c>
      <c r="F40" s="95">
        <f t="shared" si="1"/>
        <v>3425617</v>
      </c>
      <c r="G40" s="96">
        <f t="shared" si="2"/>
        <v>28232163</v>
      </c>
      <c r="H40" s="97">
        <f t="shared" si="3"/>
        <v>317755192</v>
      </c>
      <c r="I40" s="55"/>
      <c r="J40" s="56"/>
      <c r="K40" s="98"/>
    </row>
    <row r="41" spans="1:11" ht="12" customHeight="1">
      <c r="A41" s="27">
        <v>24</v>
      </c>
      <c r="B41" s="94">
        <v>39877</v>
      </c>
      <c r="C41" s="95">
        <f t="shared" si="4"/>
        <v>317755192</v>
      </c>
      <c r="D41" s="95">
        <f t="shared" si="0"/>
        <v>22908146</v>
      </c>
      <c r="E41" s="95">
        <f t="shared" si="5"/>
        <v>2146465</v>
      </c>
      <c r="F41" s="95">
        <f t="shared" si="1"/>
        <v>3177552</v>
      </c>
      <c r="G41" s="96">
        <f t="shared" si="2"/>
        <v>28232163</v>
      </c>
      <c r="H41" s="97">
        <f t="shared" si="3"/>
        <v>292700581</v>
      </c>
      <c r="I41" s="55"/>
      <c r="J41" s="56"/>
      <c r="K41" s="98"/>
    </row>
    <row r="42" spans="1:11" ht="12" customHeight="1">
      <c r="A42" s="27">
        <v>25</v>
      </c>
      <c r="B42" s="94">
        <v>39908</v>
      </c>
      <c r="C42" s="95">
        <f t="shared" si="4"/>
        <v>292700581</v>
      </c>
      <c r="D42" s="95">
        <f t="shared" si="0"/>
        <v>23158692</v>
      </c>
      <c r="E42" s="95">
        <f t="shared" si="5"/>
        <v>2146465</v>
      </c>
      <c r="F42" s="95">
        <f t="shared" si="1"/>
        <v>2927006</v>
      </c>
      <c r="G42" s="96">
        <f t="shared" si="2"/>
        <v>28232163</v>
      </c>
      <c r="H42" s="97">
        <f t="shared" si="3"/>
        <v>267395424</v>
      </c>
      <c r="I42" s="55"/>
      <c r="J42" s="56"/>
      <c r="K42" s="98"/>
    </row>
    <row r="43" spans="1:11" ht="12" customHeight="1">
      <c r="A43" s="27">
        <v>26</v>
      </c>
      <c r="B43" s="94">
        <v>39938</v>
      </c>
      <c r="C43" s="95">
        <f t="shared" si="4"/>
        <v>267395424</v>
      </c>
      <c r="D43" s="95">
        <f t="shared" si="0"/>
        <v>23411744</v>
      </c>
      <c r="E43" s="95">
        <f t="shared" si="5"/>
        <v>2146465</v>
      </c>
      <c r="F43" s="95">
        <f t="shared" si="1"/>
        <v>2673954</v>
      </c>
      <c r="G43" s="96">
        <f t="shared" si="2"/>
        <v>28232163</v>
      </c>
      <c r="H43" s="97">
        <f t="shared" si="3"/>
        <v>241837215</v>
      </c>
      <c r="I43" s="55"/>
      <c r="J43" s="56"/>
      <c r="K43" s="98"/>
    </row>
    <row r="44" spans="1:11" ht="12" customHeight="1">
      <c r="A44" s="27">
        <v>27</v>
      </c>
      <c r="B44" s="94">
        <v>39969</v>
      </c>
      <c r="C44" s="95">
        <f t="shared" si="4"/>
        <v>241837215</v>
      </c>
      <c r="D44" s="95">
        <f t="shared" si="0"/>
        <v>23667326</v>
      </c>
      <c r="E44" s="95">
        <f t="shared" si="5"/>
        <v>2146465</v>
      </c>
      <c r="F44" s="95">
        <f t="shared" si="1"/>
        <v>2418372</v>
      </c>
      <c r="G44" s="96">
        <f t="shared" si="2"/>
        <v>28232163</v>
      </c>
      <c r="H44" s="97">
        <f t="shared" si="3"/>
        <v>216023424</v>
      </c>
      <c r="I44" s="55"/>
      <c r="J44" s="56"/>
      <c r="K44" s="98"/>
    </row>
    <row r="45" spans="1:11" ht="12" customHeight="1">
      <c r="A45" s="27">
        <v>28</v>
      </c>
      <c r="B45" s="94">
        <v>39999</v>
      </c>
      <c r="C45" s="95">
        <f t="shared" si="4"/>
        <v>216023424</v>
      </c>
      <c r="D45" s="95">
        <f t="shared" si="0"/>
        <v>23925464</v>
      </c>
      <c r="E45" s="95">
        <f t="shared" si="5"/>
        <v>2146465</v>
      </c>
      <c r="F45" s="95">
        <f t="shared" si="1"/>
        <v>2160234</v>
      </c>
      <c r="G45" s="96">
        <f t="shared" si="2"/>
        <v>28232163</v>
      </c>
      <c r="H45" s="97">
        <f t="shared" si="3"/>
        <v>189951495</v>
      </c>
      <c r="I45" s="55"/>
      <c r="J45" s="56"/>
      <c r="K45" s="98"/>
    </row>
    <row r="46" spans="1:11" ht="12" customHeight="1">
      <c r="A46" s="27">
        <v>29</v>
      </c>
      <c r="B46" s="94">
        <v>40030</v>
      </c>
      <c r="C46" s="95">
        <f t="shared" si="4"/>
        <v>189951495</v>
      </c>
      <c r="D46" s="95">
        <f t="shared" si="0"/>
        <v>24186183</v>
      </c>
      <c r="E46" s="95">
        <f t="shared" si="5"/>
        <v>2146465</v>
      </c>
      <c r="F46" s="95">
        <f t="shared" si="1"/>
        <v>1899515</v>
      </c>
      <c r="G46" s="96">
        <f t="shared" si="2"/>
        <v>28232163</v>
      </c>
      <c r="H46" s="97">
        <f t="shared" si="3"/>
        <v>163618847</v>
      </c>
      <c r="I46" s="55"/>
      <c r="J46" s="56"/>
      <c r="K46" s="98"/>
    </row>
    <row r="47" spans="1:11" ht="12" customHeight="1">
      <c r="A47" s="27">
        <v>30</v>
      </c>
      <c r="B47" s="94">
        <v>40061</v>
      </c>
      <c r="C47" s="95">
        <f t="shared" si="4"/>
        <v>163618847</v>
      </c>
      <c r="D47" s="95">
        <f t="shared" si="0"/>
        <v>24449510</v>
      </c>
      <c r="E47" s="95">
        <f t="shared" si="5"/>
        <v>2146465</v>
      </c>
      <c r="F47" s="95">
        <f t="shared" si="1"/>
        <v>1636188</v>
      </c>
      <c r="G47" s="96">
        <f t="shared" si="2"/>
        <v>28232163</v>
      </c>
      <c r="H47" s="97">
        <f t="shared" si="3"/>
        <v>137022872</v>
      </c>
      <c r="I47" s="55"/>
      <c r="J47" s="56"/>
      <c r="K47" s="98"/>
    </row>
    <row r="48" spans="1:11" ht="12" customHeight="1">
      <c r="A48" s="27">
        <v>31</v>
      </c>
      <c r="B48" s="94">
        <v>40091</v>
      </c>
      <c r="C48" s="95">
        <f t="shared" si="4"/>
        <v>137022872</v>
      </c>
      <c r="D48" s="95">
        <f t="shared" si="0"/>
        <v>24715469</v>
      </c>
      <c r="E48" s="95">
        <f t="shared" si="5"/>
        <v>2146465</v>
      </c>
      <c r="F48" s="95">
        <f t="shared" si="1"/>
        <v>1370229</v>
      </c>
      <c r="G48" s="96">
        <f t="shared" si="2"/>
        <v>28232163</v>
      </c>
      <c r="H48" s="97">
        <f t="shared" si="3"/>
        <v>110160938</v>
      </c>
      <c r="I48" s="55"/>
      <c r="J48" s="56"/>
      <c r="K48" s="98"/>
    </row>
    <row r="49" spans="1:11" ht="12" customHeight="1">
      <c r="A49" s="27">
        <v>32</v>
      </c>
      <c r="B49" s="94">
        <v>40122</v>
      </c>
      <c r="C49" s="95">
        <f t="shared" si="4"/>
        <v>110160938</v>
      </c>
      <c r="D49" s="95">
        <f t="shared" si="0"/>
        <v>24984089</v>
      </c>
      <c r="E49" s="95">
        <f t="shared" si="5"/>
        <v>2146465</v>
      </c>
      <c r="F49" s="95">
        <f t="shared" si="1"/>
        <v>1101609</v>
      </c>
      <c r="G49" s="96">
        <f t="shared" si="2"/>
        <v>28232163</v>
      </c>
      <c r="H49" s="97">
        <f t="shared" si="3"/>
        <v>83030384</v>
      </c>
      <c r="I49" s="55"/>
      <c r="J49" s="56"/>
      <c r="K49" s="98"/>
    </row>
    <row r="50" spans="1:11" ht="12" customHeight="1">
      <c r="A50" s="27">
        <v>33</v>
      </c>
      <c r="B50" s="94">
        <v>40152</v>
      </c>
      <c r="C50" s="95">
        <f t="shared" si="4"/>
        <v>83030384</v>
      </c>
      <c r="D50" s="95">
        <f t="shared" si="0"/>
        <v>25255394</v>
      </c>
      <c r="E50" s="95">
        <f t="shared" si="5"/>
        <v>2146465</v>
      </c>
      <c r="F50" s="95">
        <f t="shared" si="1"/>
        <v>830304</v>
      </c>
      <c r="G50" s="96">
        <f t="shared" si="2"/>
        <v>28232163</v>
      </c>
      <c r="H50" s="97">
        <f t="shared" si="3"/>
        <v>55628525</v>
      </c>
      <c r="I50" s="55"/>
      <c r="J50" s="56"/>
      <c r="K50" s="98"/>
    </row>
    <row r="51" spans="1:11" ht="12" customHeight="1">
      <c r="A51" s="27">
        <v>34</v>
      </c>
      <c r="B51" s="94">
        <v>40183</v>
      </c>
      <c r="C51" s="95">
        <f t="shared" si="4"/>
        <v>55628525</v>
      </c>
      <c r="D51" s="95">
        <f t="shared" si="0"/>
        <v>25529413</v>
      </c>
      <c r="E51" s="95">
        <f t="shared" si="5"/>
        <v>2146465</v>
      </c>
      <c r="F51" s="95">
        <f t="shared" si="1"/>
        <v>556285</v>
      </c>
      <c r="G51" s="96">
        <f t="shared" si="2"/>
        <v>28232163</v>
      </c>
      <c r="H51" s="97">
        <f t="shared" si="3"/>
        <v>27952647</v>
      </c>
      <c r="I51" s="55"/>
      <c r="J51" s="56"/>
      <c r="K51" s="98"/>
    </row>
    <row r="52" spans="1:11" ht="12" customHeight="1">
      <c r="A52" s="27">
        <v>35</v>
      </c>
      <c r="B52" s="94">
        <v>40214</v>
      </c>
      <c r="C52" s="95">
        <f t="shared" si="4"/>
        <v>27952647</v>
      </c>
      <c r="D52" s="95">
        <f>C52-E52</f>
        <v>25806182</v>
      </c>
      <c r="E52" s="95">
        <f t="shared" si="5"/>
        <v>2146465</v>
      </c>
      <c r="F52" s="95">
        <f t="shared" si="1"/>
        <v>279526</v>
      </c>
      <c r="G52" s="96">
        <f>SUM(D52:F52)</f>
        <v>28232173</v>
      </c>
      <c r="H52" s="97">
        <f t="shared" si="3"/>
        <v>0</v>
      </c>
      <c r="I52" s="55"/>
      <c r="J52" s="56"/>
      <c r="K52" s="98"/>
    </row>
    <row r="53" spans="1:11" ht="12" customHeight="1">
      <c r="A53" s="27">
        <v>36</v>
      </c>
      <c r="B53" s="94">
        <v>40242</v>
      </c>
      <c r="C53" s="95">
        <f t="shared" si="4"/>
        <v>0</v>
      </c>
      <c r="D53" s="95">
        <f>C53-E53</f>
        <v>-2146465</v>
      </c>
      <c r="E53" s="100">
        <f t="shared" si="5"/>
        <v>2146465</v>
      </c>
      <c r="F53" s="95">
        <f t="shared" si="1"/>
        <v>0</v>
      </c>
      <c r="G53" s="96">
        <f>SUM(D53:F53)</f>
        <v>0</v>
      </c>
      <c r="H53" s="97">
        <v>0</v>
      </c>
      <c r="I53" s="55"/>
      <c r="J53" s="56"/>
      <c r="K53" s="98"/>
    </row>
    <row r="54" spans="1:11" ht="12" customHeight="1">
      <c r="A54" s="31"/>
      <c r="B54" s="32" t="s">
        <v>29</v>
      </c>
      <c r="C54" s="101"/>
      <c r="D54" s="102">
        <f>SUM(D17:D53)</f>
        <v>770580795</v>
      </c>
      <c r="E54" s="102">
        <f>SUM(E17:E53)</f>
        <v>79419205</v>
      </c>
      <c r="F54" s="102">
        <f>SUM(F17:F53)</f>
        <v>166357878</v>
      </c>
      <c r="G54" s="102">
        <f>SUM(G17:G53)</f>
        <v>1016357878</v>
      </c>
      <c r="H54" s="103"/>
      <c r="I54" s="74"/>
      <c r="J54" s="56"/>
      <c r="K54" s="98"/>
    </row>
    <row r="55" ht="18" customHeight="1">
      <c r="B55" s="104"/>
    </row>
    <row r="56" spans="1:8" ht="18" customHeight="1">
      <c r="A56" s="105" t="s">
        <v>102</v>
      </c>
      <c r="B56" s="106"/>
      <c r="C56" s="106"/>
      <c r="D56" s="106"/>
      <c r="E56" s="106"/>
      <c r="F56" s="106"/>
      <c r="G56" s="106"/>
      <c r="H56" s="106"/>
    </row>
    <row r="57" spans="1:8" ht="18" customHeight="1">
      <c r="A57" s="106" t="s">
        <v>100</v>
      </c>
      <c r="B57" s="106"/>
      <c r="C57" s="106"/>
      <c r="D57" s="106"/>
      <c r="E57" s="106"/>
      <c r="F57" s="106"/>
      <c r="G57" s="106"/>
      <c r="H57" s="106"/>
    </row>
    <row r="58" spans="1:8" ht="18" customHeight="1">
      <c r="A58" s="62" t="s">
        <v>57</v>
      </c>
      <c r="B58" s="62"/>
      <c r="C58" s="62"/>
      <c r="D58" s="62"/>
      <c r="E58" s="62" t="s">
        <v>32</v>
      </c>
      <c r="F58" s="62"/>
      <c r="G58" s="62"/>
      <c r="H58" s="62"/>
    </row>
    <row r="59" spans="1:10" ht="18" customHeight="1">
      <c r="A59" s="107">
        <v>1</v>
      </c>
      <c r="B59" s="107" t="s">
        <v>59</v>
      </c>
      <c r="C59" s="107"/>
      <c r="D59" s="107"/>
      <c r="E59" s="107" t="s">
        <v>66</v>
      </c>
      <c r="F59" s="107"/>
      <c r="G59" s="107"/>
      <c r="H59" s="108">
        <f>H10</f>
        <v>150000000</v>
      </c>
      <c r="J59" s="12" t="s">
        <v>118</v>
      </c>
    </row>
    <row r="60" spans="1:10" ht="18" customHeight="1">
      <c r="A60" s="107"/>
      <c r="B60" s="107" t="s">
        <v>60</v>
      </c>
      <c r="C60" s="107"/>
      <c r="D60" s="107"/>
      <c r="E60" s="107" t="s">
        <v>67</v>
      </c>
      <c r="F60" s="107"/>
      <c r="G60" s="107"/>
      <c r="H60" s="59">
        <f>H8</f>
        <v>160000000</v>
      </c>
      <c r="J60" s="12" t="s">
        <v>119</v>
      </c>
    </row>
    <row r="61" spans="1:10" ht="18" customHeight="1">
      <c r="A61" s="107"/>
      <c r="B61" s="107" t="s">
        <v>61</v>
      </c>
      <c r="C61" s="107"/>
      <c r="D61" s="107"/>
      <c r="E61" s="107" t="s">
        <v>68</v>
      </c>
      <c r="F61" s="107"/>
      <c r="G61" s="107"/>
      <c r="H61" s="109" t="s">
        <v>34</v>
      </c>
      <c r="J61" s="12" t="s">
        <v>127</v>
      </c>
    </row>
    <row r="62" spans="1:10" ht="18" customHeight="1">
      <c r="A62" s="107"/>
      <c r="B62" s="107" t="s">
        <v>83</v>
      </c>
      <c r="C62" s="107"/>
      <c r="D62" s="107"/>
      <c r="E62" s="107" t="s">
        <v>69</v>
      </c>
      <c r="F62" s="107"/>
      <c r="G62" s="107"/>
      <c r="H62" s="59">
        <f>H11</f>
        <v>8000000</v>
      </c>
      <c r="J62" s="12" t="s">
        <v>120</v>
      </c>
    </row>
    <row r="63" spans="1:10" ht="18" customHeight="1">
      <c r="A63" s="107"/>
      <c r="B63" s="107"/>
      <c r="C63" s="107"/>
      <c r="D63" s="107"/>
      <c r="E63" s="107" t="s">
        <v>63</v>
      </c>
      <c r="F63" s="107"/>
      <c r="G63" s="107"/>
      <c r="H63" s="110" t="s">
        <v>53</v>
      </c>
      <c r="J63" s="12" t="s">
        <v>128</v>
      </c>
    </row>
    <row r="64" spans="1:8" ht="18" customHeight="1">
      <c r="A64" s="107"/>
      <c r="B64" s="107"/>
      <c r="C64" s="107"/>
      <c r="D64" s="107"/>
      <c r="E64" s="107"/>
      <c r="F64" s="107"/>
      <c r="G64" s="107"/>
      <c r="H64" s="107"/>
    </row>
    <row r="65" spans="1:10" ht="18" customHeight="1">
      <c r="A65" s="107">
        <v>2</v>
      </c>
      <c r="B65" s="107" t="s">
        <v>62</v>
      </c>
      <c r="C65" s="107"/>
      <c r="D65" s="107"/>
      <c r="E65" s="107" t="s">
        <v>64</v>
      </c>
      <c r="F65" s="107"/>
      <c r="G65" s="107"/>
      <c r="H65" s="60">
        <f>ROUND(E7/1.1,0)</f>
        <v>909090909</v>
      </c>
      <c r="J65" s="12" t="s">
        <v>129</v>
      </c>
    </row>
    <row r="66" spans="1:10" ht="18" customHeight="1">
      <c r="A66" s="107"/>
      <c r="B66" s="107"/>
      <c r="C66" s="107"/>
      <c r="D66" s="107"/>
      <c r="E66" s="107" t="s">
        <v>96</v>
      </c>
      <c r="F66" s="107"/>
      <c r="G66" s="107"/>
      <c r="H66" s="60">
        <f>ROUND(E7/11,0)</f>
        <v>90909091</v>
      </c>
      <c r="I66" s="57"/>
      <c r="J66" s="12" t="s">
        <v>130</v>
      </c>
    </row>
    <row r="67" spans="1:10" ht="18" customHeight="1">
      <c r="A67" s="107"/>
      <c r="B67" s="107"/>
      <c r="C67" s="107"/>
      <c r="D67" s="107"/>
      <c r="E67" s="107" t="s">
        <v>70</v>
      </c>
      <c r="F67" s="107"/>
      <c r="G67" s="107"/>
      <c r="H67" s="111">
        <f>+H65+H66-H68</f>
        <v>793557916</v>
      </c>
      <c r="J67" s="12" t="s">
        <v>131</v>
      </c>
    </row>
    <row r="68" spans="1:10" ht="15" customHeight="1">
      <c r="A68" s="107"/>
      <c r="B68" s="107"/>
      <c r="C68" s="107"/>
      <c r="D68" s="107"/>
      <c r="E68" s="107" t="s">
        <v>80</v>
      </c>
      <c r="F68" s="107"/>
      <c r="G68" s="107"/>
      <c r="H68" s="111">
        <f>+K26</f>
        <v>206442084</v>
      </c>
      <c r="I68" s="75"/>
      <c r="J68" s="12" t="s">
        <v>132</v>
      </c>
    </row>
    <row r="69" spans="1:8" ht="14.25">
      <c r="A69" s="107"/>
      <c r="B69" s="107"/>
      <c r="C69" s="107"/>
      <c r="D69" s="107"/>
      <c r="E69" s="107"/>
      <c r="F69" s="107"/>
      <c r="G69" s="107"/>
      <c r="H69" s="112"/>
    </row>
    <row r="70" spans="1:8" ht="15" customHeight="1">
      <c r="A70" s="107">
        <v>3</v>
      </c>
      <c r="B70" s="107" t="s">
        <v>71</v>
      </c>
      <c r="C70" s="107"/>
      <c r="D70" s="107"/>
      <c r="E70" s="107" t="s">
        <v>64</v>
      </c>
      <c r="F70" s="107"/>
      <c r="G70" s="107"/>
      <c r="H70" s="113" t="s">
        <v>35</v>
      </c>
    </row>
    <row r="71" spans="1:8" ht="14.25">
      <c r="A71" s="107"/>
      <c r="B71" s="107" t="s">
        <v>72</v>
      </c>
      <c r="C71" s="107"/>
      <c r="D71" s="107"/>
      <c r="E71" s="107" t="s">
        <v>103</v>
      </c>
      <c r="F71" s="107"/>
      <c r="G71" s="107"/>
      <c r="H71" s="113" t="s">
        <v>34</v>
      </c>
    </row>
    <row r="72" spans="1:8" ht="14.25">
      <c r="A72" s="107"/>
      <c r="B72" s="107" t="s">
        <v>73</v>
      </c>
      <c r="C72" s="107"/>
      <c r="D72" s="107"/>
      <c r="E72" s="107" t="s">
        <v>104</v>
      </c>
      <c r="F72" s="107"/>
      <c r="G72" s="107"/>
      <c r="H72" s="113" t="s">
        <v>36</v>
      </c>
    </row>
    <row r="73" spans="1:8" ht="14.25">
      <c r="A73" s="107"/>
      <c r="B73" s="107"/>
      <c r="C73" s="107"/>
      <c r="D73" s="107"/>
      <c r="E73" s="107"/>
      <c r="F73" s="107"/>
      <c r="G73" s="107"/>
      <c r="H73" s="107"/>
    </row>
    <row r="74" spans="1:10" ht="14.25">
      <c r="A74" s="107">
        <v>4</v>
      </c>
      <c r="B74" s="107" t="s">
        <v>77</v>
      </c>
      <c r="C74" s="107"/>
      <c r="D74" s="107"/>
      <c r="E74" s="107" t="s">
        <v>66</v>
      </c>
      <c r="F74" s="107"/>
      <c r="G74" s="107"/>
      <c r="H74" s="114">
        <f>K38</f>
        <v>276435242</v>
      </c>
      <c r="J74" s="12" t="s">
        <v>133</v>
      </c>
    </row>
    <row r="75" spans="1:8" ht="14.25">
      <c r="A75" s="107"/>
      <c r="B75" s="107" t="s">
        <v>78</v>
      </c>
      <c r="C75" s="107"/>
      <c r="D75" s="107"/>
      <c r="E75" s="107" t="s">
        <v>80</v>
      </c>
      <c r="F75" s="107"/>
      <c r="G75" s="107"/>
      <c r="H75" s="115">
        <f>H74</f>
        <v>276435242</v>
      </c>
    </row>
    <row r="76" spans="1:8" ht="14.25">
      <c r="A76" s="107"/>
      <c r="B76" s="107"/>
      <c r="C76" s="107"/>
      <c r="D76" s="107"/>
      <c r="E76" s="107"/>
      <c r="F76" s="107"/>
      <c r="G76" s="107"/>
      <c r="H76" s="115"/>
    </row>
    <row r="77" spans="1:10" ht="14.25">
      <c r="A77" s="107">
        <v>5</v>
      </c>
      <c r="B77" s="107" t="s">
        <v>79</v>
      </c>
      <c r="C77" s="107"/>
      <c r="D77" s="107"/>
      <c r="E77" s="107" t="s">
        <v>81</v>
      </c>
      <c r="F77" s="107"/>
      <c r="G77" s="107"/>
      <c r="H77" s="114">
        <f>F17</f>
        <v>8500000</v>
      </c>
      <c r="J77" s="12" t="s">
        <v>134</v>
      </c>
    </row>
    <row r="78" spans="1:10" ht="14.25">
      <c r="A78" s="107"/>
      <c r="B78" s="107"/>
      <c r="C78" s="107"/>
      <c r="D78" s="107"/>
      <c r="E78" s="107" t="s">
        <v>82</v>
      </c>
      <c r="F78" s="107"/>
      <c r="G78" s="107"/>
      <c r="H78" s="114">
        <f>D17+E17</f>
        <v>19732163</v>
      </c>
      <c r="J78" s="12" t="s">
        <v>135</v>
      </c>
    </row>
    <row r="79" spans="1:10" ht="25.5" customHeight="1">
      <c r="A79" s="107"/>
      <c r="B79" s="107"/>
      <c r="C79" s="107"/>
      <c r="D79" s="107"/>
      <c r="E79" s="107" t="s">
        <v>101</v>
      </c>
      <c r="F79" s="107"/>
      <c r="G79" s="107"/>
      <c r="H79" s="114">
        <f>E17</f>
        <v>2146465</v>
      </c>
      <c r="I79" s="57"/>
      <c r="J79" s="12" t="s">
        <v>136</v>
      </c>
    </row>
    <row r="80" spans="1:10" ht="15" customHeight="1">
      <c r="A80" s="107"/>
      <c r="B80" s="107"/>
      <c r="C80" s="107"/>
      <c r="D80" s="107"/>
      <c r="E80" s="107" t="s">
        <v>76</v>
      </c>
      <c r="F80" s="107"/>
      <c r="G80" s="107"/>
      <c r="H80" s="115">
        <f>SUM(H77:H78)</f>
        <v>28232163</v>
      </c>
      <c r="J80" s="12" t="s">
        <v>137</v>
      </c>
    </row>
    <row r="81" spans="1:10" ht="15" customHeight="1">
      <c r="A81" s="107"/>
      <c r="B81" s="107"/>
      <c r="C81" s="107"/>
      <c r="D81" s="107"/>
      <c r="E81" s="107" t="s">
        <v>98</v>
      </c>
      <c r="F81" s="107"/>
      <c r="G81" s="107"/>
      <c r="H81" s="115">
        <f>+H79</f>
        <v>2146465</v>
      </c>
      <c r="I81" s="57"/>
      <c r="J81" s="12" t="s">
        <v>138</v>
      </c>
    </row>
    <row r="82" spans="1:8" ht="14.25">
      <c r="A82" s="107"/>
      <c r="B82" s="107"/>
      <c r="C82" s="107"/>
      <c r="D82" s="107"/>
      <c r="E82" s="107"/>
      <c r="F82" s="107"/>
      <c r="G82" s="107"/>
      <c r="H82" s="107"/>
    </row>
    <row r="83" spans="1:8" ht="14.25">
      <c r="A83" s="107">
        <v>6</v>
      </c>
      <c r="B83" s="107" t="s">
        <v>84</v>
      </c>
      <c r="C83" s="107"/>
      <c r="D83" s="107"/>
      <c r="E83" s="107" t="s">
        <v>85</v>
      </c>
      <c r="F83" s="107"/>
      <c r="G83" s="107"/>
      <c r="H83" s="107"/>
    </row>
    <row r="84" spans="1:8" ht="14.25">
      <c r="A84" s="107"/>
      <c r="B84" s="107"/>
      <c r="C84" s="107"/>
      <c r="D84" s="107"/>
      <c r="E84" s="107" t="s">
        <v>86</v>
      </c>
      <c r="F84" s="107"/>
      <c r="G84" s="107"/>
      <c r="H84" s="107"/>
    </row>
    <row r="85" spans="1:8" ht="14.25">
      <c r="A85" s="107"/>
      <c r="B85" s="107" t="s">
        <v>88</v>
      </c>
      <c r="C85" s="107"/>
      <c r="D85" s="107"/>
      <c r="E85" s="107"/>
      <c r="F85" s="107"/>
      <c r="G85" s="107"/>
      <c r="H85" s="107"/>
    </row>
    <row r="86" spans="1:8" ht="14.25">
      <c r="A86" s="107"/>
      <c r="B86" s="107" t="s">
        <v>87</v>
      </c>
      <c r="C86" s="107"/>
      <c r="D86" s="107"/>
      <c r="E86" s="107"/>
      <c r="F86" s="107"/>
      <c r="G86" s="107"/>
      <c r="H86" s="107"/>
    </row>
    <row r="87" spans="1:8" ht="14.25">
      <c r="A87" s="107"/>
      <c r="B87" s="107"/>
      <c r="C87" s="107"/>
      <c r="D87" s="107"/>
      <c r="E87" s="107"/>
      <c r="F87" s="107"/>
      <c r="G87" s="107"/>
      <c r="H87" s="107"/>
    </row>
    <row r="88" spans="1:8" ht="14.25">
      <c r="A88" s="107">
        <v>7</v>
      </c>
      <c r="B88" s="107" t="s">
        <v>89</v>
      </c>
      <c r="C88" s="107"/>
      <c r="D88" s="107"/>
      <c r="E88" s="107"/>
      <c r="F88" s="107"/>
      <c r="G88" s="107"/>
      <c r="H88" s="107"/>
    </row>
    <row r="89" spans="1:8" ht="14.25">
      <c r="A89" s="107"/>
      <c r="B89" s="107" t="s">
        <v>90</v>
      </c>
      <c r="C89" s="107"/>
      <c r="D89" s="107"/>
      <c r="E89" s="107" t="s">
        <v>99</v>
      </c>
      <c r="F89" s="107"/>
      <c r="G89" s="107"/>
      <c r="H89" s="113" t="s">
        <v>55</v>
      </c>
    </row>
    <row r="90" spans="1:8" ht="14.25">
      <c r="A90" s="107"/>
      <c r="B90" s="107"/>
      <c r="C90" s="107"/>
      <c r="D90" s="107"/>
      <c r="E90" s="107" t="s">
        <v>101</v>
      </c>
      <c r="F90" s="107"/>
      <c r="G90" s="107"/>
      <c r="H90" s="116">
        <f>ROUND(H92/11,0)</f>
        <v>509091</v>
      </c>
    </row>
    <row r="91" spans="1:8" ht="14.25">
      <c r="A91" s="107"/>
      <c r="B91" s="107"/>
      <c r="C91" s="107"/>
      <c r="D91" s="107"/>
      <c r="E91" s="107" t="s">
        <v>91</v>
      </c>
      <c r="F91" s="107"/>
      <c r="G91" s="107"/>
      <c r="H91" s="110" t="s">
        <v>54</v>
      </c>
    </row>
    <row r="92" spans="1:10" ht="14.25">
      <c r="A92" s="107"/>
      <c r="B92" s="107"/>
      <c r="C92" s="107"/>
      <c r="D92" s="107"/>
      <c r="E92" s="107" t="s">
        <v>76</v>
      </c>
      <c r="F92" s="107"/>
      <c r="G92" s="107"/>
      <c r="H92" s="59">
        <f>H9</f>
        <v>5600000</v>
      </c>
      <c r="J92" s="12" t="s">
        <v>139</v>
      </c>
    </row>
    <row r="93" spans="1:8" ht="14.25">
      <c r="A93" s="107"/>
      <c r="B93" s="107"/>
      <c r="C93" s="107"/>
      <c r="D93" s="107"/>
      <c r="E93" s="107"/>
      <c r="F93" s="107"/>
      <c r="G93" s="107"/>
      <c r="H93" s="61"/>
    </row>
    <row r="94" spans="1:8" ht="14.25">
      <c r="A94" s="107"/>
      <c r="B94" s="107" t="s">
        <v>92</v>
      </c>
      <c r="C94" s="107"/>
      <c r="D94" s="107"/>
      <c r="E94" s="107" t="s">
        <v>93</v>
      </c>
      <c r="F94" s="107"/>
      <c r="G94" s="107"/>
      <c r="H94" s="107"/>
    </row>
    <row r="95" spans="1:8" ht="14.25">
      <c r="A95" s="117"/>
      <c r="B95" s="117"/>
      <c r="C95" s="117"/>
      <c r="D95" s="117"/>
      <c r="E95" s="117" t="s">
        <v>94</v>
      </c>
      <c r="F95" s="117"/>
      <c r="G95" s="117"/>
      <c r="H95" s="117"/>
    </row>
    <row r="96" spans="1:8" ht="14.25">
      <c r="A96" s="106"/>
      <c r="B96" s="106"/>
      <c r="C96" s="106"/>
      <c r="D96" s="106"/>
      <c r="E96" s="106"/>
      <c r="F96" s="106"/>
      <c r="G96" s="106"/>
      <c r="H96" s="106"/>
    </row>
    <row r="97" ht="14.25">
      <c r="B97" s="104"/>
    </row>
    <row r="98" ht="14.25">
      <c r="B98" s="104"/>
    </row>
    <row r="99" ht="14.25">
      <c r="B99" s="104"/>
    </row>
    <row r="100" ht="14.25">
      <c r="B100" s="104"/>
    </row>
    <row r="101" ht="14.25">
      <c r="B101" s="104"/>
    </row>
    <row r="102" ht="14.25">
      <c r="B102" s="104"/>
    </row>
    <row r="103" ht="14.25">
      <c r="B103" s="104"/>
    </row>
    <row r="104" ht="14.25">
      <c r="B104" s="104"/>
    </row>
    <row r="105" ht="14.25">
      <c r="B105" s="104"/>
    </row>
    <row r="106" ht="14.25">
      <c r="B106" s="104"/>
    </row>
    <row r="107" ht="14.25">
      <c r="B107" s="104"/>
    </row>
    <row r="108" ht="14.25">
      <c r="B108" s="104"/>
    </row>
    <row r="109" ht="14.25">
      <c r="B109" s="104"/>
    </row>
    <row r="110" ht="14.25">
      <c r="B110" s="104"/>
    </row>
    <row r="111" ht="14.25">
      <c r="B111" s="104"/>
    </row>
    <row r="112" ht="14.25">
      <c r="B112" s="104"/>
    </row>
    <row r="113" ht="14.25">
      <c r="B113" s="104"/>
    </row>
    <row r="114" ht="14.25">
      <c r="B114" s="104"/>
    </row>
    <row r="115" ht="14.25">
      <c r="B115" s="104"/>
    </row>
    <row r="116" ht="14.25">
      <c r="B116" s="104"/>
    </row>
    <row r="117" ht="14.25">
      <c r="B117" s="104"/>
    </row>
    <row r="118" ht="14.25">
      <c r="B118" s="104"/>
    </row>
    <row r="119" ht="14.25">
      <c r="B119" s="104"/>
    </row>
    <row r="120" ht="14.25">
      <c r="B120" s="104"/>
    </row>
    <row r="121" ht="14.25">
      <c r="B121" s="104"/>
    </row>
    <row r="122" ht="14.25">
      <c r="B122" s="104"/>
    </row>
    <row r="123" ht="14.25">
      <c r="B123" s="104"/>
    </row>
    <row r="124" ht="14.25">
      <c r="B124" s="104"/>
    </row>
    <row r="125" ht="14.25">
      <c r="B125" s="104"/>
    </row>
    <row r="126" ht="14.25">
      <c r="B126" s="104"/>
    </row>
    <row r="127" ht="14.25">
      <c r="B127" s="104"/>
    </row>
    <row r="128" ht="14.25">
      <c r="B128" s="104"/>
    </row>
    <row r="129" ht="14.25">
      <c r="B129" s="104"/>
    </row>
    <row r="130" ht="14.25">
      <c r="B130" s="104"/>
    </row>
    <row r="131" ht="14.25">
      <c r="B131" s="104"/>
    </row>
    <row r="132" ht="14.25">
      <c r="B132" s="104"/>
    </row>
    <row r="133" ht="14.25">
      <c r="B133" s="104"/>
    </row>
    <row r="134" ht="14.25">
      <c r="B134" s="104"/>
    </row>
    <row r="135" ht="14.25">
      <c r="B135" s="104"/>
    </row>
    <row r="136" ht="14.25">
      <c r="B136" s="104"/>
    </row>
    <row r="137" ht="14.25">
      <c r="B137" s="104"/>
    </row>
    <row r="138" ht="14.25">
      <c r="B138" s="104"/>
    </row>
    <row r="139" ht="14.25">
      <c r="B139" s="104"/>
    </row>
    <row r="140" ht="14.25">
      <c r="B140" s="104"/>
    </row>
    <row r="141" ht="14.25">
      <c r="B141" s="104"/>
    </row>
    <row r="142" ht="14.25">
      <c r="B142" s="104"/>
    </row>
    <row r="143" ht="14.25">
      <c r="B143" s="104"/>
    </row>
    <row r="144" ht="14.25">
      <c r="B144" s="104"/>
    </row>
    <row r="145" ht="14.25">
      <c r="B145" s="104"/>
    </row>
    <row r="146" ht="14.25">
      <c r="B146" s="104"/>
    </row>
    <row r="147" ht="14.25">
      <c r="B147" s="104"/>
    </row>
    <row r="148" ht="14.25">
      <c r="B148" s="104"/>
    </row>
    <row r="149" ht="14.25">
      <c r="B149" s="104"/>
    </row>
    <row r="150" ht="14.25">
      <c r="B150" s="104"/>
    </row>
    <row r="151" ht="14.25">
      <c r="B151" s="104"/>
    </row>
    <row r="152" ht="14.25">
      <c r="B152" s="104"/>
    </row>
    <row r="153" ht="14.25">
      <c r="B153" s="104"/>
    </row>
    <row r="154" ht="14.25">
      <c r="B154" s="104"/>
    </row>
    <row r="155" ht="14.25">
      <c r="B155" s="104"/>
    </row>
    <row r="156" ht="14.25">
      <c r="B156" s="104"/>
    </row>
    <row r="157" ht="14.25">
      <c r="B157" s="104"/>
    </row>
    <row r="158" ht="14.25">
      <c r="B158" s="104"/>
    </row>
    <row r="159" ht="14.25">
      <c r="B159" s="104"/>
    </row>
    <row r="160" ht="14.25">
      <c r="B160" s="104"/>
    </row>
    <row r="161" ht="14.25">
      <c r="B161" s="104"/>
    </row>
    <row r="162" ht="14.25">
      <c r="B162" s="104"/>
    </row>
    <row r="163" ht="14.25">
      <c r="B163" s="104"/>
    </row>
  </sheetData>
  <sheetProtection/>
  <mergeCells count="26">
    <mergeCell ref="F7:G7"/>
    <mergeCell ref="A1:H1"/>
    <mergeCell ref="A3:H3"/>
    <mergeCell ref="A6:B6"/>
    <mergeCell ref="C6:E6"/>
    <mergeCell ref="F6:G6"/>
    <mergeCell ref="D12:E12"/>
    <mergeCell ref="A8:C8"/>
    <mergeCell ref="D8:E8"/>
    <mergeCell ref="D10:E10"/>
    <mergeCell ref="F8:G8"/>
    <mergeCell ref="A9:C9"/>
    <mergeCell ref="D9:E9"/>
    <mergeCell ref="F9:G9"/>
    <mergeCell ref="D11:E11"/>
    <mergeCell ref="F10:G10"/>
    <mergeCell ref="F11:G11"/>
    <mergeCell ref="H14:H15"/>
    <mergeCell ref="I16:J16"/>
    <mergeCell ref="A13:C13"/>
    <mergeCell ref="D13:E13"/>
    <mergeCell ref="A14:A15"/>
    <mergeCell ref="B14:B15"/>
    <mergeCell ref="C14:C15"/>
    <mergeCell ref="D14:G14"/>
    <mergeCell ref="A12:B12"/>
  </mergeCells>
  <printOptions/>
  <pageMargins left="0.38" right="0.29" top="0.5" bottom="0.5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Chailease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chi.at</dc:creator>
  <cp:keywords/>
  <dc:description/>
  <cp:lastModifiedBy>Tran Tuan Anh</cp:lastModifiedBy>
  <cp:lastPrinted>2014-07-04T05:26:13Z</cp:lastPrinted>
  <dcterms:created xsi:type="dcterms:W3CDTF">2007-06-15T03:41:53Z</dcterms:created>
  <dcterms:modified xsi:type="dcterms:W3CDTF">2017-06-16T02:06:20Z</dcterms:modified>
  <cp:category/>
  <cp:version/>
  <cp:contentType/>
  <cp:contentStatus/>
</cp:coreProperties>
</file>